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V:\ORCAMENTO\ATP-ALAGOAS\CC-236.01\SEMINFRA\LITORAL NORTE - REMANESCENTE\Volume 02\Esgotamento Sanitário\ETE\GUARITA\PROJETOS\HST\"/>
    </mc:Choice>
  </mc:AlternateContent>
  <xr:revisionPtr revIDLastSave="0" documentId="13_ncr:1_{FF2EA4DC-C65A-44F0-9AA9-63750F3E6F2F}" xr6:coauthVersionLast="47" xr6:coauthVersionMax="47" xr10:uidLastSave="{00000000-0000-0000-0000-000000000000}"/>
  <bookViews>
    <workbookView xWindow="-120" yWindow="-120" windowWidth="21840" windowHeight="13140" activeTab="1" xr2:uid="{00000000-000D-0000-FFFF-FFFF00000000}"/>
  </bookViews>
  <sheets>
    <sheet name="Plan1" sheetId="1" r:id="rId1"/>
    <sheet name="Plan2" sheetId="2" r:id="rId2"/>
    <sheet name="Plan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2" l="1"/>
  <c r="B4" i="2"/>
  <c r="C36" i="1"/>
  <c r="C4" i="1" l="1"/>
  <c r="E4" i="1" s="1"/>
  <c r="F4" i="1" s="1"/>
  <c r="D59" i="2"/>
  <c r="D61" i="2" s="1"/>
  <c r="D55" i="2"/>
  <c r="B55" i="2"/>
  <c r="B54" i="2" s="1"/>
  <c r="D54" i="2"/>
  <c r="D51" i="2"/>
  <c r="D56" i="2" s="1"/>
  <c r="B51" i="2"/>
  <c r="B56" i="2" s="1"/>
  <c r="E50" i="2"/>
  <c r="C50" i="2"/>
  <c r="E49" i="2"/>
  <c r="C49" i="2"/>
  <c r="D47" i="2"/>
  <c r="D57" i="2" s="1"/>
  <c r="B47" i="2"/>
  <c r="B50" i="2" s="1"/>
  <c r="D46" i="2"/>
  <c r="B46" i="2"/>
  <c r="E44" i="2"/>
  <c r="D44" i="2"/>
  <c r="B39" i="2"/>
  <c r="B38" i="2"/>
  <c r="B37" i="2"/>
  <c r="B34" i="2"/>
  <c r="C33" i="2"/>
  <c r="B33" i="2"/>
  <c r="C32" i="2"/>
  <c r="B32" i="2"/>
  <c r="B31" i="2"/>
  <c r="B30" i="2"/>
  <c r="B28" i="2"/>
  <c r="C22" i="2"/>
  <c r="B22" i="2"/>
  <c r="E4" i="2"/>
  <c r="F4" i="2" s="1"/>
  <c r="A59" i="1"/>
  <c r="B59" i="1" s="1"/>
  <c r="B52" i="1"/>
  <c r="B53" i="1" s="1"/>
  <c r="B54" i="1" s="1"/>
  <c r="D44" i="1"/>
  <c r="D43" i="1"/>
  <c r="E36" i="1"/>
  <c r="F36" i="1" s="1"/>
  <c r="E29" i="1"/>
  <c r="D26" i="1"/>
  <c r="D24" i="1"/>
  <c r="E24" i="1" s="1"/>
  <c r="C24" i="1"/>
  <c r="B30" i="1" s="1"/>
  <c r="C30" i="1" s="1"/>
  <c r="C59" i="1" l="1"/>
  <c r="D59" i="1"/>
  <c r="D64" i="2"/>
  <c r="D63" i="2"/>
  <c r="C52" i="1"/>
  <c r="B60" i="1"/>
  <c r="B61" i="1" s="1"/>
  <c r="B64" i="1" s="1"/>
  <c r="B12" i="2"/>
  <c r="B17" i="2" s="1"/>
  <c r="D49" i="2"/>
  <c r="D50" i="2"/>
  <c r="B59" i="2"/>
  <c r="B61" i="2" s="1"/>
  <c r="D52" i="1"/>
  <c r="B49" i="2"/>
  <c r="B57" i="2" l="1"/>
  <c r="B40" i="2"/>
  <c r="C24" i="2"/>
  <c r="C44" i="2" s="1"/>
  <c r="B24" i="2"/>
  <c r="B44" i="2" s="1"/>
  <c r="B64" i="2"/>
  <c r="B63" i="2"/>
</calcChain>
</file>

<file path=xl/sharedStrings.xml><?xml version="1.0" encoding="utf-8"?>
<sst xmlns="http://schemas.openxmlformats.org/spreadsheetml/2006/main" count="169" uniqueCount="118">
  <si>
    <t>l/m/dia</t>
  </si>
  <si>
    <t>contribuição</t>
  </si>
  <si>
    <t>área necessária</t>
  </si>
  <si>
    <t>dimensões da vala lxp</t>
  </si>
  <si>
    <t>comprimento necessário</t>
  </si>
  <si>
    <t xml:space="preserve">lances </t>
  </si>
  <si>
    <t>50 X 50</t>
  </si>
  <si>
    <t>TABELA - 07</t>
  </si>
  <si>
    <t>Possíveis faixas de variação do coeficiente de infiltração</t>
  </si>
  <si>
    <t>Faixa</t>
  </si>
  <si>
    <t>Constituição provável dos solos</t>
  </si>
  <si>
    <t xml:space="preserve">Coeficiente de </t>
  </si>
  <si>
    <t>infiltração</t>
  </si>
  <si>
    <r>
      <rPr>
        <sz val="10"/>
        <color indexed="8"/>
        <rFont val="Arial"/>
        <family val="2"/>
      </rPr>
      <t>l / 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 xml:space="preserve"> / dia</t>
    </r>
  </si>
  <si>
    <t>Rochas, argilas compactas de cor branca cinza ou preta, variando a rochas alteradas e argilas medianamente compactas de cor avermelhada</t>
  </si>
  <si>
    <t>menor que 20</t>
  </si>
  <si>
    <t>Argilas de cor amarela, vermelha ou marrom medianamente compacta, variando a argilas, pouco siltosas e/ou arenosas</t>
  </si>
  <si>
    <t>de 20 a 40</t>
  </si>
  <si>
    <t>Argilas arenosas e/ou siltosas, variando a areia argilosa ou silte argiloso de cor amarela, vermelha ou marrom</t>
  </si>
  <si>
    <t>de 40 a 60</t>
  </si>
  <si>
    <t>Areia ou silte argiloso, ou solo arenoso com húmus e turfas, variando a solos constituídos predominantemente de areias e siltes</t>
  </si>
  <si>
    <t>de 60 a 90</t>
  </si>
  <si>
    <t>Areia bem selecionada e limpa, variando a areia grossa com cascalhos</t>
  </si>
  <si>
    <t>&gt; 90</t>
  </si>
  <si>
    <t>CÁLCULO DO VOLUME PLUVIOMÉTRICO</t>
  </si>
  <si>
    <t>ÁREA (m2)</t>
  </si>
  <si>
    <t>ÍNDICE (mm/h)</t>
  </si>
  <si>
    <t>VAZÃO (l/min) x 5</t>
  </si>
  <si>
    <t>CÁLCULO DA VALA</t>
  </si>
  <si>
    <t>ÁREA DA SECÇÃO</t>
  </si>
  <si>
    <t>VOLUME PLUVIOMÉTRICO</t>
  </si>
  <si>
    <t>COMPRIMENTO DA VALA (m)</t>
  </si>
  <si>
    <t>CÁCULO DAS PRUMADAS D´ÁGUA</t>
  </si>
  <si>
    <t>ÍNDICE (l/s/m) - BR</t>
  </si>
  <si>
    <t>ÍNDICE (l/s/m) - AL</t>
  </si>
  <si>
    <t>ÁREA</t>
  </si>
  <si>
    <t>VAZÃO (l/s)</t>
  </si>
  <si>
    <t>TUBO DE 50mm</t>
  </si>
  <si>
    <t>TUBO DE 75mm</t>
  </si>
  <si>
    <t>TUBO DE 100mm</t>
  </si>
  <si>
    <t>TUBO DE 150mm</t>
  </si>
  <si>
    <t>3,83 - VERT</t>
  </si>
  <si>
    <t>11,43 -VERT</t>
  </si>
  <si>
    <t>TELHADO</t>
  </si>
  <si>
    <t>6,75 - HOR</t>
  </si>
  <si>
    <t>19,85 - HOR</t>
  </si>
  <si>
    <t>TERRAÇO</t>
  </si>
  <si>
    <t>CAIXA DE GORDURA</t>
  </si>
  <si>
    <t>COZINHAS PAVITO SUPERIOR</t>
  </si>
  <si>
    <t>Nº PESSOAS / REFEIÇÕES</t>
  </si>
  <si>
    <t>FÓRMULA (volume)</t>
  </si>
  <si>
    <t>Volume 1ª câmera</t>
  </si>
  <si>
    <t>Volume 2ª câmera</t>
  </si>
  <si>
    <t>LARGURA BASE</t>
  </si>
  <si>
    <t>BOX PESCADO</t>
  </si>
  <si>
    <t xml:space="preserve">CAIXA GORDURA </t>
  </si>
  <si>
    <t>FOSSA SÉPTICA E SUMIDOURO 2</t>
  </si>
  <si>
    <t>FOSSA SÉPTICA PRISMÁTICA DE CÂMARA MÚLTIPLA</t>
  </si>
  <si>
    <t>Número de contribuintes (pessoas ou unidades) N =</t>
  </si>
  <si>
    <t>Contribuição de despejos C =</t>
  </si>
  <si>
    <t>Período de detenção dos despejos T =</t>
  </si>
  <si>
    <t>Temperatura mais fria do ano t =</t>
  </si>
  <si>
    <t>Intervalo entre limpeza da fossa (1 a 5 anos) P =</t>
  </si>
  <si>
    <t>Taxa de acumulação de lodo digerido K =</t>
  </si>
  <si>
    <t>Contribuição de lodo fresco = Lf</t>
  </si>
  <si>
    <t>Volume útil calculado Vc =</t>
  </si>
  <si>
    <r>
      <rPr>
        <b/>
        <sz val="10"/>
        <color indexed="8"/>
        <rFont val="Arial"/>
        <family val="2"/>
      </rPr>
      <t xml:space="preserve">Diâmetro do tubo de entrada e saída da fossa </t>
    </r>
    <r>
      <rPr>
        <sz val="10"/>
        <color indexed="8"/>
        <rFont val="Symbol"/>
        <family val="1"/>
        <charset val="2"/>
      </rPr>
      <t>φ</t>
    </r>
    <r>
      <rPr>
        <b/>
        <sz val="10"/>
        <color indexed="8"/>
        <rFont val="Arial"/>
        <family val="2"/>
      </rPr>
      <t xml:space="preserve"> =</t>
    </r>
  </si>
  <si>
    <t>Quantidade de câmaras em série (1 a 2) Ca =</t>
  </si>
  <si>
    <t>Largura interna mínima Wmin =</t>
  </si>
  <si>
    <t>Largura interna adotada W =</t>
  </si>
  <si>
    <t>Comprimento interno minimo e máximo Lmin e Lmax =</t>
  </si>
  <si>
    <t>Comprimento interno adotado L =</t>
  </si>
  <si>
    <t>Altura útil mínima e máxima hu_min e hu_máx =</t>
  </si>
  <si>
    <t>Altura útil adotada hu =</t>
  </si>
  <si>
    <r>
      <rPr>
        <b/>
        <sz val="10"/>
        <color indexed="8"/>
        <rFont val="Arial"/>
        <family val="2"/>
      </rPr>
      <t xml:space="preserve">Dispositivo de entrada - parte superior </t>
    </r>
    <r>
      <rPr>
        <b/>
        <u/>
        <sz val="10"/>
        <color indexed="8"/>
        <rFont val="Arial"/>
        <family val="2"/>
      </rPr>
      <t>&gt;</t>
    </r>
    <r>
      <rPr>
        <b/>
        <sz val="10"/>
        <color indexed="8"/>
        <rFont val="Arial"/>
        <family val="2"/>
      </rPr>
      <t xml:space="preserve"> 5 cm a =</t>
    </r>
  </si>
  <si>
    <r>
      <rPr>
        <b/>
        <sz val="10"/>
        <color indexed="8"/>
        <rFont val="Arial"/>
        <family val="2"/>
      </rPr>
      <t xml:space="preserve">Dispositivo de entrada/saída abaixo do tampa </t>
    </r>
    <r>
      <rPr>
        <b/>
        <u/>
        <sz val="10"/>
        <color indexed="8"/>
        <rFont val="Arial"/>
        <family val="2"/>
      </rPr>
      <t>&gt;</t>
    </r>
    <r>
      <rPr>
        <b/>
        <sz val="10"/>
        <color indexed="8"/>
        <rFont val="Arial"/>
        <family val="2"/>
      </rPr>
      <t xml:space="preserve"> 5 cm b =</t>
    </r>
  </si>
  <si>
    <t>Dispositivo de entrada e de saída - parte imersa (h/3) c =</t>
  </si>
  <si>
    <r>
      <rPr>
        <sz val="10"/>
        <color indexed="8"/>
        <rFont val="Arial"/>
        <family val="2"/>
      </rPr>
      <t>Desnível entre o tubo de entrada e saída: 5 cm Des =</t>
    </r>
  </si>
  <si>
    <t>Altura interna total adotada ht =</t>
  </si>
  <si>
    <r>
      <rPr>
        <sz val="10"/>
        <color indexed="8"/>
        <rFont val="Arial"/>
        <family val="2"/>
      </rPr>
      <t>Volume útil total calculado e adotado Va =</t>
    </r>
  </si>
  <si>
    <r>
      <rPr>
        <sz val="10"/>
        <color indexed="8"/>
        <rFont val="Arial"/>
        <family val="2"/>
      </rPr>
      <t>Vol. útil e comp. calculado e adotado 1ª câmara (2Va/3) V</t>
    </r>
    <r>
      <rPr>
        <vertAlign val="subscript"/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 xml:space="preserve"> e L</t>
    </r>
    <r>
      <rPr>
        <vertAlign val="subscript"/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>=</t>
    </r>
  </si>
  <si>
    <r>
      <rPr>
        <sz val="10"/>
        <color indexed="8"/>
        <rFont val="Arial"/>
        <family val="2"/>
      </rPr>
      <t>Vol. útil e comp. calculado e adotado 2ª câmara (Va/3) V</t>
    </r>
    <r>
      <rPr>
        <vertAlign val="sub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 xml:space="preserve"> e L</t>
    </r>
    <r>
      <rPr>
        <vertAlign val="sub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=</t>
    </r>
  </si>
  <si>
    <t>Área de abertura de comunicação entre câmaras (5%*h*W) Aa =</t>
  </si>
  <si>
    <r>
      <rPr>
        <b/>
        <sz val="10"/>
        <color indexed="8"/>
        <rFont val="Arial"/>
        <family val="2"/>
      </rPr>
      <t xml:space="preserve">Dimens. da abert. de comun. entre câm. </t>
    </r>
    <r>
      <rPr>
        <b/>
        <u/>
        <sz val="10"/>
        <color indexed="8"/>
        <rFont val="Arial"/>
        <family val="2"/>
      </rPr>
      <t>&gt;</t>
    </r>
    <r>
      <rPr>
        <b/>
        <sz val="10"/>
        <color indexed="8"/>
        <rFont val="Arial"/>
        <family val="2"/>
      </rPr>
      <t xml:space="preserve"> 3cm d e f =</t>
    </r>
  </si>
  <si>
    <r>
      <rPr>
        <b/>
        <sz val="10"/>
        <color indexed="8"/>
        <rFont val="Arial"/>
        <family val="2"/>
      </rPr>
      <t xml:space="preserve">Distância da abertura ao nível de água </t>
    </r>
    <r>
      <rPr>
        <b/>
        <u/>
        <sz val="10"/>
        <color indexed="8"/>
        <rFont val="Arial"/>
        <family val="2"/>
      </rPr>
      <t>&gt;</t>
    </r>
    <r>
      <rPr>
        <b/>
        <sz val="10"/>
        <color indexed="8"/>
        <rFont val="Arial"/>
        <family val="2"/>
      </rPr>
      <t xml:space="preserve"> 30 cm e =</t>
    </r>
  </si>
  <si>
    <t>Altura útil mínima em função das aberturas de comunic. hu_min</t>
  </si>
  <si>
    <r>
      <rPr>
        <sz val="10"/>
        <color indexed="8"/>
        <rFont val="Arial"/>
        <family val="2"/>
      </rPr>
      <t xml:space="preserve">Distância da abertura à soleira </t>
    </r>
    <r>
      <rPr>
        <u/>
        <sz val="10"/>
        <color indexed="8"/>
        <rFont val="Arial"/>
        <family val="2"/>
      </rPr>
      <t>&gt;</t>
    </r>
    <r>
      <rPr>
        <sz val="10"/>
        <color indexed="8"/>
        <rFont val="Arial"/>
        <family val="2"/>
      </rPr>
      <t xml:space="preserve"> g =</t>
    </r>
  </si>
  <si>
    <t>Número de aberturas calculada e adotada n =</t>
  </si>
  <si>
    <t>SITUAÇÃO DO VOLUME ÚTIL ADOTADO</t>
  </si>
  <si>
    <t>FOSSA SÉPTICA CILINDRICA DE CÂMARA MÚLTIPLA</t>
  </si>
  <si>
    <t>Diâmetro interno mínimo dmin =</t>
  </si>
  <si>
    <t>m</t>
  </si>
  <si>
    <t>Diâmetro interno adotado d =</t>
  </si>
  <si>
    <t>Volume útil calculado e adotado Va =</t>
  </si>
  <si>
    <t>Litros</t>
  </si>
  <si>
    <t>Quantidade de câmaras em série (1 a 3) Ca =</t>
  </si>
  <si>
    <t>und.</t>
  </si>
  <si>
    <r>
      <rPr>
        <sz val="10"/>
        <color indexed="8"/>
        <rFont val="Arial"/>
        <family val="2"/>
      </rPr>
      <t>Vol. útil e comp. calculado e adotado 1ª câmara V</t>
    </r>
    <r>
      <rPr>
        <vertAlign val="subscript"/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 xml:space="preserve"> e L</t>
    </r>
    <r>
      <rPr>
        <vertAlign val="subscript"/>
        <sz val="10"/>
        <color indexed="8"/>
        <rFont val="Arial"/>
        <family val="2"/>
      </rPr>
      <t>1</t>
    </r>
    <r>
      <rPr>
        <sz val="10"/>
        <color indexed="8"/>
        <rFont val="Arial"/>
        <family val="2"/>
      </rPr>
      <t>=</t>
    </r>
  </si>
  <si>
    <t>l e m</t>
  </si>
  <si>
    <r>
      <rPr>
        <sz val="10"/>
        <color indexed="8"/>
        <rFont val="Arial"/>
        <family val="2"/>
      </rPr>
      <t>Vol. útil e comp. Calc. e adotado 2ª e/ou 3ª câmara V</t>
    </r>
    <r>
      <rPr>
        <vertAlign val="sub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 xml:space="preserve"> e L</t>
    </r>
    <r>
      <rPr>
        <vertAlign val="sub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=</t>
    </r>
  </si>
  <si>
    <t>Área de abertura de comunicação entre câmaras Aa =</t>
  </si>
  <si>
    <r>
      <rPr>
        <sz val="10"/>
        <color indexed="8"/>
        <rFont val="Arial"/>
        <family val="2"/>
      </rPr>
      <t>cm</t>
    </r>
    <r>
      <rPr>
        <vertAlign val="superscript"/>
        <sz val="10"/>
        <color indexed="8"/>
        <rFont val="Arial"/>
        <family val="2"/>
      </rPr>
      <t>2</t>
    </r>
  </si>
  <si>
    <t>cm</t>
  </si>
  <si>
    <t>SUMIDOURO CILINDRICO</t>
  </si>
  <si>
    <t>Volume de contribuição diária Vd =</t>
  </si>
  <si>
    <t>l</t>
  </si>
  <si>
    <t>Coeficiente de infiltração do solo adotado Ci =</t>
  </si>
  <si>
    <r>
      <rPr>
        <b/>
        <sz val="10"/>
        <color indexed="8"/>
        <rFont val="Arial"/>
        <family val="2"/>
      </rPr>
      <t>l/m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/dia</t>
    </r>
  </si>
  <si>
    <t>Área de infiltração necessária A =</t>
  </si>
  <si>
    <r>
      <rPr>
        <sz val="10"/>
        <color indexed="8"/>
        <rFont val="Arial"/>
        <family val="2"/>
      </rPr>
      <t>m</t>
    </r>
    <r>
      <rPr>
        <vertAlign val="superscript"/>
        <sz val="10"/>
        <color indexed="8"/>
        <rFont val="Arial"/>
        <family val="2"/>
      </rPr>
      <t>2</t>
    </r>
  </si>
  <si>
    <r>
      <rPr>
        <b/>
        <sz val="10"/>
        <color indexed="8"/>
        <rFont val="Arial"/>
        <family val="2"/>
      </rPr>
      <t xml:space="preserve">Diâmetro interno adotado para o poço ( </t>
    </r>
    <r>
      <rPr>
        <b/>
        <u/>
        <sz val="10"/>
        <color indexed="8"/>
        <rFont val="Arial"/>
        <family val="2"/>
      </rPr>
      <t>&gt;</t>
    </r>
    <r>
      <rPr>
        <b/>
        <sz val="10"/>
        <color indexed="8"/>
        <rFont val="Arial"/>
        <family val="2"/>
      </rPr>
      <t xml:space="preserve"> 1m) D =</t>
    </r>
  </si>
  <si>
    <t>Altura útil mín. do poço obtida com contrib. do fundo hmin =</t>
  </si>
  <si>
    <t>Altura útil mín. do poço obtida sem contrib. do fundo hmin =</t>
  </si>
  <si>
    <t>Altura útil do poço adotada =</t>
  </si>
  <si>
    <t>A capacidade de infiltração do solo ( Ci ), do local do sumidouro deve ser verificada in loco através de ensaio indicado na NB-7229/93.</t>
  </si>
  <si>
    <t>ALGUNS DOS SÍMBOLOS E UNIDADES INDICADOS NESTA PLANILHA</t>
  </si>
  <si>
    <t>p = pessoas;     do = domiciíio ou unidade;     l = litros;     Vn = Vútil_mín_norma;     und. = unidade</t>
  </si>
  <si>
    <r>
      <rPr>
        <sz val="10"/>
        <color indexed="8"/>
        <rFont val="Arial"/>
        <family val="2"/>
      </rPr>
      <t>ºC = Graus Celsius;    cm = centímetros;    m = metros;     cm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 xml:space="preserve"> ou 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 xml:space="preserve"> = centimetros ou metros quadrados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</si>
</sst>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&quot;º&quot;"/>
  </numFmts>
  <fonts count="13" x14ac:knownFonts="1">
    <font>
      <sz val="10"/>
      <color indexed="8"/>
      <name val="Arial"/>
    </font>
    <font>
      <b/>
      <sz val="10"/>
      <color indexed="12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sz val="20"/>
      <color indexed="15"/>
      <name val="Arial"/>
      <family val="2"/>
    </font>
    <font>
      <sz val="10"/>
      <color indexed="15"/>
      <name val="Arial"/>
      <family val="2"/>
    </font>
    <font>
      <sz val="10"/>
      <color indexed="8"/>
      <name val="Symbol"/>
      <family val="1"/>
      <charset val="2"/>
    </font>
    <font>
      <b/>
      <u/>
      <sz val="10"/>
      <color indexed="8"/>
      <name val="Arial"/>
      <family val="2"/>
    </font>
    <font>
      <vertAlign val="subscript"/>
      <sz val="10"/>
      <color indexed="8"/>
      <name val="Arial"/>
      <family val="2"/>
    </font>
    <font>
      <u/>
      <sz val="10"/>
      <color indexed="8"/>
      <name val="Arial"/>
      <family val="2"/>
    </font>
    <font>
      <b/>
      <sz val="10"/>
      <color indexed="15"/>
      <name val="Arial"/>
      <family val="2"/>
    </font>
    <font>
      <b/>
      <vertAlign val="superscript"/>
      <sz val="10"/>
      <color indexed="8"/>
      <name val="Arial"/>
      <family val="2"/>
    </font>
    <font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rgb="FF5C7A8A"/>
        <bgColor indexed="64"/>
      </patternFill>
    </fill>
  </fills>
  <borders count="7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tted">
        <color indexed="8"/>
      </right>
      <top style="thin">
        <color indexed="8"/>
      </top>
      <bottom style="dotted">
        <color indexed="8"/>
      </bottom>
      <diagonal/>
    </border>
    <border>
      <left style="dotted">
        <color indexed="8"/>
      </left>
      <right style="thin">
        <color indexed="10"/>
      </right>
      <top style="thin">
        <color indexed="8"/>
      </top>
      <bottom style="dotted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dotted">
        <color indexed="8"/>
      </bottom>
      <diagonal/>
    </border>
    <border>
      <left style="thin">
        <color indexed="10"/>
      </left>
      <right style="dotted">
        <color indexed="8"/>
      </right>
      <top style="thin">
        <color indexed="8"/>
      </top>
      <bottom style="dotted">
        <color indexed="8"/>
      </bottom>
      <diagonal/>
    </border>
    <border>
      <left style="dotted">
        <color indexed="8"/>
      </left>
      <right style="dotted">
        <color indexed="8"/>
      </right>
      <top style="thin">
        <color indexed="8"/>
      </top>
      <bottom style="dotted">
        <color indexed="8"/>
      </bottom>
      <diagonal/>
    </border>
    <border>
      <left style="dotted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dotted">
        <color indexed="8"/>
      </right>
      <top style="dotted">
        <color indexed="8"/>
      </top>
      <bottom style="dotted">
        <color indexed="8"/>
      </bottom>
      <diagonal/>
    </border>
    <border>
      <left style="dotted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dotted">
        <color indexed="8"/>
      </right>
      <top style="dotted">
        <color indexed="8"/>
      </top>
      <bottom style="dotted">
        <color indexed="8"/>
      </bottom>
      <diagonal/>
    </border>
    <border>
      <left style="dotted">
        <color indexed="8"/>
      </left>
      <right style="dotted">
        <color indexed="8"/>
      </right>
      <top style="dotted">
        <color indexed="8"/>
      </top>
      <bottom style="dotted">
        <color indexed="8"/>
      </bottom>
      <diagonal/>
    </border>
    <border>
      <left style="dotted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dotted">
        <color indexed="8"/>
      </left>
      <right style="thin">
        <color indexed="10"/>
      </right>
      <top style="dotted">
        <color indexed="8"/>
      </top>
      <bottom style="dotted">
        <color indexed="8"/>
      </bottom>
      <diagonal/>
    </border>
    <border>
      <left style="thin">
        <color indexed="10"/>
      </left>
      <right style="thin">
        <color indexed="10"/>
      </right>
      <top style="dotted">
        <color indexed="8"/>
      </top>
      <bottom style="dotted">
        <color indexed="8"/>
      </bottom>
      <diagonal/>
    </border>
    <border>
      <left style="thin">
        <color indexed="10"/>
      </left>
      <right style="dotted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dotted">
        <color indexed="8"/>
      </right>
      <top style="dotted">
        <color indexed="8"/>
      </top>
      <bottom style="thin">
        <color indexed="8"/>
      </bottom>
      <diagonal/>
    </border>
    <border>
      <left style="dotted">
        <color indexed="8"/>
      </left>
      <right style="thin">
        <color indexed="10"/>
      </right>
      <top style="dotted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dotted">
        <color indexed="8"/>
      </top>
      <bottom style="thin">
        <color indexed="8"/>
      </bottom>
      <diagonal/>
    </border>
    <border>
      <left style="thin">
        <color indexed="10"/>
      </left>
      <right style="dotted">
        <color indexed="8"/>
      </right>
      <top style="dotted">
        <color indexed="8"/>
      </top>
      <bottom style="thin">
        <color indexed="8"/>
      </bottom>
      <diagonal/>
    </border>
    <border>
      <left style="dotted">
        <color indexed="8"/>
      </left>
      <right style="dotted">
        <color indexed="8"/>
      </right>
      <top style="dotted">
        <color indexed="8"/>
      </top>
      <bottom style="thin">
        <color indexed="8"/>
      </bottom>
      <diagonal/>
    </border>
    <border>
      <left style="dotted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10"/>
      </right>
      <top/>
      <bottom style="medium">
        <color indexed="8"/>
      </bottom>
      <diagonal/>
    </border>
    <border>
      <left style="thin">
        <color indexed="10"/>
      </left>
      <right style="thin">
        <color indexed="10"/>
      </right>
      <top/>
      <bottom style="medium">
        <color indexed="8"/>
      </bottom>
      <diagonal/>
    </border>
    <border>
      <left style="thin">
        <color indexed="10"/>
      </left>
      <right style="medium">
        <color indexed="8"/>
      </right>
      <top/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dotted">
        <color indexed="8"/>
      </right>
      <top style="medium">
        <color indexed="8"/>
      </top>
      <bottom style="thin">
        <color indexed="8"/>
      </bottom>
      <diagonal/>
    </border>
    <border>
      <left style="dotted">
        <color indexed="8"/>
      </left>
      <right style="dotted">
        <color indexed="8"/>
      </right>
      <top style="medium">
        <color indexed="8"/>
      </top>
      <bottom style="thin">
        <color indexed="8"/>
      </bottom>
      <diagonal/>
    </border>
    <border>
      <left style="dotted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dotted">
        <color indexed="8"/>
      </right>
      <top style="thin">
        <color indexed="8"/>
      </top>
      <bottom style="thin">
        <color indexed="8"/>
      </bottom>
      <diagonal/>
    </border>
    <border>
      <left style="dotted">
        <color indexed="8"/>
      </left>
      <right style="dotted">
        <color indexed="8"/>
      </right>
      <top style="thin">
        <color indexed="8"/>
      </top>
      <bottom style="thin">
        <color indexed="8"/>
      </bottom>
      <diagonal/>
    </border>
    <border>
      <left style="dotted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dotted">
        <color indexed="8"/>
      </right>
      <top style="thin">
        <color indexed="8"/>
      </top>
      <bottom style="dotted">
        <color indexed="8"/>
      </bottom>
      <diagonal/>
    </border>
    <border>
      <left style="dotted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dotted">
        <color indexed="8"/>
      </right>
      <top style="dotted">
        <color indexed="8"/>
      </top>
      <bottom style="dotted">
        <color indexed="8"/>
      </bottom>
      <diagonal/>
    </border>
    <border>
      <left style="dotted">
        <color indexed="8"/>
      </left>
      <right style="dotted">
        <color indexed="8"/>
      </right>
      <top style="dotted">
        <color indexed="8"/>
      </top>
      <bottom style="thin">
        <color indexed="10"/>
      </bottom>
      <diagonal/>
    </border>
    <border>
      <left style="dotted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dotted">
        <color indexed="8"/>
      </left>
      <right style="dotted">
        <color indexed="8"/>
      </right>
      <top style="thin">
        <color indexed="10"/>
      </top>
      <bottom style="thin">
        <color indexed="10"/>
      </bottom>
      <diagonal/>
    </border>
    <border>
      <left style="dotted">
        <color indexed="8"/>
      </left>
      <right style="dotted">
        <color indexed="8"/>
      </right>
      <top style="thin">
        <color indexed="10"/>
      </top>
      <bottom style="dotted">
        <color indexed="8"/>
      </bottom>
      <diagonal/>
    </border>
    <border>
      <left style="medium">
        <color indexed="8"/>
      </left>
      <right style="dotted">
        <color indexed="8"/>
      </right>
      <top style="dotted">
        <color indexed="8"/>
      </top>
      <bottom style="thin">
        <color indexed="8"/>
      </bottom>
      <diagonal/>
    </border>
    <border>
      <left style="dotted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dotted">
        <color indexed="8"/>
      </left>
      <right style="dotted">
        <color indexed="8"/>
      </right>
      <top style="thin">
        <color indexed="10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dotted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 style="thin">
        <color indexed="10"/>
      </right>
      <top style="dotted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dotted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dotted">
        <color indexed="8"/>
      </top>
      <bottom style="medium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204">
    <xf numFmtId="0" fontId="0" fillId="0" borderId="0" xfId="0" applyFont="1" applyAlignment="1"/>
    <xf numFmtId="0" fontId="0" fillId="0" borderId="0" xfId="0" applyNumberFormat="1" applyFont="1" applyAlignment="1"/>
    <xf numFmtId="49" fontId="0" fillId="2" borderId="1" xfId="0" applyNumberFormat="1" applyFont="1" applyFill="1" applyBorder="1" applyAlignment="1">
      <alignment horizontal="left"/>
    </xf>
    <xf numFmtId="49" fontId="0" fillId="2" borderId="1" xfId="0" applyNumberFormat="1" applyFont="1" applyFill="1" applyBorder="1" applyAlignment="1"/>
    <xf numFmtId="0" fontId="0" fillId="2" borderId="2" xfId="0" applyFont="1" applyFill="1" applyBorder="1" applyAlignment="1"/>
    <xf numFmtId="0" fontId="0" fillId="2" borderId="3" xfId="0" applyFont="1" applyFill="1" applyBorder="1" applyAlignment="1"/>
    <xf numFmtId="0" fontId="0" fillId="0" borderId="3" xfId="0" applyFont="1" applyBorder="1" applyAlignment="1"/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 applyAlignment="1"/>
    <xf numFmtId="0" fontId="0" fillId="2" borderId="1" xfId="0" applyNumberFormat="1" applyFont="1" applyFill="1" applyBorder="1" applyAlignment="1"/>
    <xf numFmtId="164" fontId="0" fillId="3" borderId="1" xfId="0" applyNumberFormat="1" applyFont="1" applyFill="1" applyBorder="1" applyAlignment="1">
      <alignment horizontal="left"/>
    </xf>
    <xf numFmtId="164" fontId="0" fillId="3" borderId="1" xfId="0" applyNumberFormat="1" applyFont="1" applyFill="1" applyBorder="1" applyAlignment="1"/>
    <xf numFmtId="49" fontId="0" fillId="3" borderId="1" xfId="0" applyNumberFormat="1" applyFont="1" applyFill="1" applyBorder="1" applyAlignment="1">
      <alignment horizontal="left"/>
    </xf>
    <xf numFmtId="164" fontId="0" fillId="3" borderId="1" xfId="0" applyNumberFormat="1" applyFont="1" applyFill="1" applyBorder="1" applyAlignment="1">
      <alignment horizontal="center"/>
    </xf>
    <xf numFmtId="0" fontId="0" fillId="2" borderId="4" xfId="0" applyFont="1" applyFill="1" applyBorder="1" applyAlignment="1">
      <alignment horizontal="left"/>
    </xf>
    <xf numFmtId="0" fontId="0" fillId="2" borderId="4" xfId="0" applyFont="1" applyFill="1" applyBorder="1" applyAlignment="1"/>
    <xf numFmtId="0" fontId="0" fillId="2" borderId="3" xfId="0" applyFont="1" applyFill="1" applyBorder="1" applyAlignment="1">
      <alignment horizontal="left"/>
    </xf>
    <xf numFmtId="0" fontId="0" fillId="2" borderId="5" xfId="0" applyFont="1" applyFill="1" applyBorder="1" applyAlignment="1">
      <alignment horizontal="left"/>
    </xf>
    <xf numFmtId="0" fontId="0" fillId="2" borderId="5" xfId="0" applyFont="1" applyFill="1" applyBorder="1" applyAlignment="1"/>
    <xf numFmtId="0" fontId="0" fillId="2" borderId="9" xfId="0" applyFont="1" applyFill="1" applyBorder="1" applyAlignment="1"/>
    <xf numFmtId="49" fontId="0" fillId="5" borderId="10" xfId="0" applyNumberFormat="1" applyFont="1" applyFill="1" applyBorder="1" applyAlignment="1">
      <alignment horizontal="center" vertical="center"/>
    </xf>
    <xf numFmtId="49" fontId="0" fillId="5" borderId="10" xfId="0" applyNumberFormat="1" applyFont="1" applyFill="1" applyBorder="1" applyAlignment="1">
      <alignment vertical="center"/>
    </xf>
    <xf numFmtId="49" fontId="0" fillId="5" borderId="14" xfId="0" applyNumberFormat="1" applyFont="1" applyFill="1" applyBorder="1" applyAlignment="1">
      <alignment horizontal="center" vertical="center"/>
    </xf>
    <xf numFmtId="49" fontId="0" fillId="5" borderId="14" xfId="0" applyNumberFormat="1" applyFont="1" applyFill="1" applyBorder="1" applyAlignment="1">
      <alignment vertical="center"/>
    </xf>
    <xf numFmtId="49" fontId="0" fillId="5" borderId="18" xfId="0" applyNumberFormat="1" applyFont="1" applyFill="1" applyBorder="1" applyAlignment="1">
      <alignment horizontal="center" vertical="center"/>
    </xf>
    <xf numFmtId="49" fontId="0" fillId="5" borderId="18" xfId="0" applyNumberFormat="1" applyFont="1" applyFill="1" applyBorder="1" applyAlignment="1">
      <alignment vertical="center"/>
    </xf>
    <xf numFmtId="0" fontId="0" fillId="2" borderId="22" xfId="0" applyNumberFormat="1" applyFont="1" applyFill="1" applyBorder="1" applyAlignment="1">
      <alignment horizontal="center" vertical="center"/>
    </xf>
    <xf numFmtId="49" fontId="0" fillId="2" borderId="26" xfId="0" applyNumberFormat="1" applyFont="1" applyFill="1" applyBorder="1" applyAlignment="1">
      <alignment horizontal="center" vertical="center"/>
    </xf>
    <xf numFmtId="49" fontId="0" fillId="2" borderId="27" xfId="0" applyNumberFormat="1" applyFont="1" applyFill="1" applyBorder="1" applyAlignment="1">
      <alignment vertical="center"/>
    </xf>
    <xf numFmtId="0" fontId="0" fillId="4" borderId="28" xfId="0" applyNumberFormat="1" applyFont="1" applyFill="1" applyBorder="1" applyAlignment="1">
      <alignment horizontal="center" vertical="center"/>
    </xf>
    <xf numFmtId="49" fontId="0" fillId="4" borderId="32" xfId="0" applyNumberFormat="1" applyFont="1" applyFill="1" applyBorder="1" applyAlignment="1">
      <alignment horizontal="center" vertical="center"/>
    </xf>
    <xf numFmtId="49" fontId="0" fillId="4" borderId="33" xfId="0" applyNumberFormat="1" applyFont="1" applyFill="1" applyBorder="1" applyAlignment="1">
      <alignment vertical="center"/>
    </xf>
    <xf numFmtId="0" fontId="0" fillId="2" borderId="28" xfId="0" applyNumberFormat="1" applyFont="1" applyFill="1" applyBorder="1" applyAlignment="1">
      <alignment horizontal="center" vertical="center"/>
    </xf>
    <xf numFmtId="49" fontId="0" fillId="2" borderId="32" xfId="0" applyNumberFormat="1" applyFont="1" applyFill="1" applyBorder="1" applyAlignment="1">
      <alignment horizontal="center" vertical="center"/>
    </xf>
    <xf numFmtId="49" fontId="0" fillId="2" borderId="33" xfId="0" applyNumberFormat="1" applyFont="1" applyFill="1" applyBorder="1" applyAlignment="1">
      <alignment vertical="center"/>
    </xf>
    <xf numFmtId="0" fontId="0" fillId="2" borderId="37" xfId="0" applyNumberFormat="1" applyFont="1" applyFill="1" applyBorder="1" applyAlignment="1">
      <alignment horizontal="center" vertical="center"/>
    </xf>
    <xf numFmtId="49" fontId="0" fillId="2" borderId="41" xfId="0" applyNumberFormat="1" applyFont="1" applyFill="1" applyBorder="1" applyAlignment="1">
      <alignment horizontal="center" vertical="center"/>
    </xf>
    <xf numFmtId="49" fontId="0" fillId="2" borderId="42" xfId="0" applyNumberFormat="1" applyFont="1" applyFill="1" applyBorder="1" applyAlignment="1">
      <alignment vertical="center"/>
    </xf>
    <xf numFmtId="164" fontId="0" fillId="2" borderId="1" xfId="0" applyNumberFormat="1" applyFont="1" applyFill="1" applyBorder="1" applyAlignment="1"/>
    <xf numFmtId="49" fontId="0" fillId="2" borderId="1" xfId="0" applyNumberFormat="1" applyFont="1" applyFill="1" applyBorder="1" applyAlignment="1">
      <alignment horizontal="center"/>
    </xf>
    <xf numFmtId="164" fontId="0" fillId="2" borderId="1" xfId="0" applyNumberFormat="1" applyFont="1" applyFill="1" applyBorder="1" applyAlignment="1">
      <alignment horizontal="center"/>
    </xf>
    <xf numFmtId="0" fontId="0" fillId="2" borderId="2" xfId="0" applyNumberFormat="1" applyFont="1" applyFill="1" applyBorder="1" applyAlignment="1">
      <alignment horizontal="center"/>
    </xf>
    <xf numFmtId="0" fontId="0" fillId="2" borderId="3" xfId="0" applyNumberFormat="1" applyFont="1" applyFill="1" applyBorder="1" applyAlignment="1"/>
    <xf numFmtId="0" fontId="0" fillId="2" borderId="2" xfId="0" applyFont="1" applyFill="1" applyBorder="1" applyAlignment="1">
      <alignment horizontal="center"/>
    </xf>
    <xf numFmtId="164" fontId="0" fillId="2" borderId="1" xfId="0" applyNumberFormat="1" applyFont="1" applyFill="1" applyBorder="1" applyAlignment="1">
      <alignment horizontal="left"/>
    </xf>
    <xf numFmtId="164" fontId="3" fillId="3" borderId="1" xfId="0" applyNumberFormat="1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49" fontId="3" fillId="2" borderId="3" xfId="0" applyNumberFormat="1" applyFont="1" applyFill="1" applyBorder="1" applyAlignment="1"/>
    <xf numFmtId="0" fontId="3" fillId="2" borderId="3" xfId="0" applyFont="1" applyFill="1" applyBorder="1" applyAlignment="1"/>
    <xf numFmtId="0" fontId="0" fillId="2" borderId="43" xfId="0" applyFont="1" applyFill="1" applyBorder="1" applyAlignment="1">
      <alignment horizontal="center"/>
    </xf>
    <xf numFmtId="0" fontId="0" fillId="2" borderId="43" xfId="0" applyFont="1" applyFill="1" applyBorder="1" applyAlignment="1"/>
    <xf numFmtId="49" fontId="0" fillId="2" borderId="3" xfId="0" applyNumberFormat="1" applyFont="1" applyFill="1" applyBorder="1" applyAlignment="1">
      <alignment horizontal="center"/>
    </xf>
    <xf numFmtId="49" fontId="0" fillId="2" borderId="3" xfId="0" applyNumberFormat="1" applyFont="1" applyFill="1" applyBorder="1" applyAlignment="1"/>
    <xf numFmtId="49" fontId="0" fillId="2" borderId="44" xfId="0" applyNumberFormat="1" applyFont="1" applyFill="1" applyBorder="1" applyAlignment="1">
      <alignment horizontal="center"/>
    </xf>
    <xf numFmtId="49" fontId="0" fillId="4" borderId="45" xfId="0" applyNumberFormat="1" applyFont="1" applyFill="1" applyBorder="1" applyAlignment="1">
      <alignment horizontal="center"/>
    </xf>
    <xf numFmtId="49" fontId="0" fillId="4" borderId="46" xfId="0" applyNumberFormat="1" applyFont="1" applyFill="1" applyBorder="1" applyAlignment="1">
      <alignment horizontal="center"/>
    </xf>
    <xf numFmtId="49" fontId="0" fillId="4" borderId="46" xfId="0" applyNumberFormat="1" applyFont="1" applyFill="1" applyBorder="1" applyAlignment="1"/>
    <xf numFmtId="49" fontId="0" fillId="4" borderId="47" xfId="0" applyNumberFormat="1" applyFont="1" applyFill="1" applyBorder="1" applyAlignment="1"/>
    <xf numFmtId="0" fontId="0" fillId="0" borderId="48" xfId="0" applyFont="1" applyBorder="1" applyAlignment="1"/>
    <xf numFmtId="0" fontId="0" fillId="2" borderId="3" xfId="0" applyNumberFormat="1" applyFont="1" applyFill="1" applyBorder="1" applyAlignment="1">
      <alignment horizontal="center"/>
    </xf>
    <xf numFmtId="0" fontId="0" fillId="2" borderId="44" xfId="0" applyFont="1" applyFill="1" applyBorder="1" applyAlignment="1"/>
    <xf numFmtId="0" fontId="0" fillId="4" borderId="49" xfId="0" applyNumberFormat="1" applyFont="1" applyFill="1" applyBorder="1" applyAlignment="1">
      <alignment horizontal="center"/>
    </xf>
    <xf numFmtId="0" fontId="0" fillId="4" borderId="16" xfId="0" applyNumberFormat="1" applyFont="1" applyFill="1" applyBorder="1" applyAlignment="1">
      <alignment horizontal="center"/>
    </xf>
    <xf numFmtId="49" fontId="0" fillId="4" borderId="16" xfId="0" applyNumberFormat="1" applyFont="1" applyFill="1" applyBorder="1" applyAlignment="1"/>
    <xf numFmtId="49" fontId="0" fillId="4" borderId="50" xfId="0" applyNumberFormat="1" applyFont="1" applyFill="1" applyBorder="1" applyAlignment="1"/>
    <xf numFmtId="0" fontId="0" fillId="2" borderId="44" xfId="0" applyNumberFormat="1" applyFont="1" applyFill="1" applyBorder="1" applyAlignment="1">
      <alignment horizontal="center"/>
    </xf>
    <xf numFmtId="0" fontId="0" fillId="2" borderId="51" xfId="0" applyFont="1" applyFill="1" applyBorder="1" applyAlignment="1">
      <alignment horizontal="center"/>
    </xf>
    <xf numFmtId="0" fontId="0" fillId="2" borderId="52" xfId="0" applyFont="1" applyFill="1" applyBorder="1" applyAlignment="1">
      <alignment horizontal="center"/>
    </xf>
    <xf numFmtId="49" fontId="0" fillId="2" borderId="52" xfId="0" applyNumberFormat="1" applyFont="1" applyFill="1" applyBorder="1" applyAlignment="1"/>
    <xf numFmtId="49" fontId="0" fillId="2" borderId="53" xfId="0" applyNumberFormat="1" applyFont="1" applyFill="1" applyBorder="1" applyAlignment="1"/>
    <xf numFmtId="0" fontId="0" fillId="2" borderId="54" xfId="0" applyFont="1" applyFill="1" applyBorder="1" applyAlignment="1">
      <alignment horizontal="center"/>
    </xf>
    <xf numFmtId="0" fontId="0" fillId="2" borderId="54" xfId="0" applyFont="1" applyFill="1" applyBorder="1" applyAlignment="1"/>
    <xf numFmtId="2" fontId="0" fillId="2" borderId="3" xfId="0" applyNumberFormat="1" applyFont="1" applyFill="1" applyBorder="1" applyAlignment="1">
      <alignment horizontal="center"/>
    </xf>
    <xf numFmtId="2" fontId="0" fillId="2" borderId="3" xfId="0" applyNumberFormat="1" applyFont="1" applyFill="1" applyBorder="1" applyAlignment="1"/>
    <xf numFmtId="49" fontId="3" fillId="2" borderId="3" xfId="0" applyNumberFormat="1" applyFont="1" applyFill="1" applyBorder="1" applyAlignment="1">
      <alignment horizontal="center"/>
    </xf>
    <xf numFmtId="0" fontId="0" fillId="0" borderId="0" xfId="0" applyNumberFormat="1" applyFont="1" applyAlignment="1"/>
    <xf numFmtId="49" fontId="0" fillId="2" borderId="3" xfId="0" applyNumberFormat="1" applyFont="1" applyFill="1" applyBorder="1" applyAlignment="1">
      <alignment horizontal="left"/>
    </xf>
    <xf numFmtId="0" fontId="0" fillId="2" borderId="3" xfId="0" applyNumberFormat="1" applyFont="1" applyFill="1" applyBorder="1" applyAlignment="1">
      <alignment horizontal="left"/>
    </xf>
    <xf numFmtId="49" fontId="3" fillId="3" borderId="61" xfId="0" applyNumberFormat="1" applyFont="1" applyFill="1" applyBorder="1" applyAlignment="1">
      <alignment horizontal="right" vertical="center"/>
    </xf>
    <xf numFmtId="0" fontId="3" fillId="3" borderId="62" xfId="0" applyFont="1" applyFill="1" applyBorder="1" applyAlignment="1">
      <alignment vertical="center"/>
    </xf>
    <xf numFmtId="49" fontId="3" fillId="3" borderId="63" xfId="0" applyNumberFormat="1" applyFont="1" applyFill="1" applyBorder="1" applyAlignment="1">
      <alignment horizontal="right" vertical="center"/>
    </xf>
    <xf numFmtId="0" fontId="3" fillId="3" borderId="65" xfId="0" applyFont="1" applyFill="1" applyBorder="1" applyAlignment="1">
      <alignment vertical="center"/>
    </xf>
    <xf numFmtId="49" fontId="0" fillId="2" borderId="63" xfId="0" applyNumberFormat="1" applyFont="1" applyFill="1" applyBorder="1" applyAlignment="1">
      <alignment horizontal="right" vertical="center"/>
    </xf>
    <xf numFmtId="4" fontId="0" fillId="2" borderId="32" xfId="0" applyNumberFormat="1" applyFont="1" applyFill="1" applyBorder="1" applyAlignment="1">
      <alignment horizontal="right" vertical="center"/>
    </xf>
    <xf numFmtId="0" fontId="0" fillId="2" borderId="65" xfId="0" applyFont="1" applyFill="1" applyBorder="1" applyAlignment="1">
      <alignment vertical="center"/>
    </xf>
    <xf numFmtId="1" fontId="3" fillId="3" borderId="32" xfId="0" applyNumberFormat="1" applyFont="1" applyFill="1" applyBorder="1" applyAlignment="1">
      <alignment horizontal="right" vertical="center"/>
    </xf>
    <xf numFmtId="4" fontId="0" fillId="2" borderId="32" xfId="0" applyNumberFormat="1" applyFont="1" applyFill="1" applyBorder="1" applyAlignment="1">
      <alignment vertical="center"/>
    </xf>
    <xf numFmtId="2" fontId="0" fillId="2" borderId="32" xfId="0" applyNumberFormat="1" applyFont="1" applyFill="1" applyBorder="1" applyAlignment="1">
      <alignment vertical="center"/>
    </xf>
    <xf numFmtId="49" fontId="0" fillId="2" borderId="32" xfId="0" applyNumberFormat="1" applyFont="1" applyFill="1" applyBorder="1" applyAlignment="1">
      <alignment horizontal="right" vertical="center"/>
    </xf>
    <xf numFmtId="2" fontId="0" fillId="2" borderId="32" xfId="0" applyNumberFormat="1" applyFont="1" applyFill="1" applyBorder="1" applyAlignment="1">
      <alignment horizontal="right" vertical="center"/>
    </xf>
    <xf numFmtId="49" fontId="5" fillId="2" borderId="63" xfId="0" applyNumberFormat="1" applyFont="1" applyFill="1" applyBorder="1" applyAlignment="1">
      <alignment horizontal="right" vertical="center"/>
    </xf>
    <xf numFmtId="0" fontId="5" fillId="2" borderId="65" xfId="0" applyFont="1" applyFill="1" applyBorder="1" applyAlignment="1">
      <alignment vertical="center"/>
    </xf>
    <xf numFmtId="49" fontId="10" fillId="2" borderId="68" xfId="0" applyNumberFormat="1" applyFont="1" applyFill="1" applyBorder="1" applyAlignment="1">
      <alignment horizontal="center" vertical="center"/>
    </xf>
    <xf numFmtId="0" fontId="0" fillId="5" borderId="69" xfId="0" applyFont="1" applyFill="1" applyBorder="1" applyAlignment="1">
      <alignment horizontal="center" vertical="center"/>
    </xf>
    <xf numFmtId="49" fontId="0" fillId="2" borderId="61" xfId="0" applyNumberFormat="1" applyFont="1" applyFill="1" applyBorder="1" applyAlignment="1">
      <alignment horizontal="right" vertical="center"/>
    </xf>
    <xf numFmtId="49" fontId="0" fillId="2" borderId="62" xfId="0" applyNumberFormat="1" applyFont="1" applyFill="1" applyBorder="1" applyAlignment="1">
      <alignment vertical="center"/>
    </xf>
    <xf numFmtId="49" fontId="3" fillId="3" borderId="65" xfId="0" applyNumberFormat="1" applyFont="1" applyFill="1" applyBorder="1" applyAlignment="1">
      <alignment vertical="center"/>
    </xf>
    <xf numFmtId="49" fontId="0" fillId="2" borderId="65" xfId="0" applyNumberFormat="1" applyFont="1" applyFill="1" applyBorder="1" applyAlignment="1">
      <alignment vertical="center"/>
    </xf>
    <xf numFmtId="49" fontId="5" fillId="2" borderId="65" xfId="0" applyNumberFormat="1" applyFont="1" applyFill="1" applyBorder="1" applyAlignment="1">
      <alignment vertical="center"/>
    </xf>
    <xf numFmtId="49" fontId="0" fillId="2" borderId="61" xfId="0" applyNumberFormat="1" applyFont="1" applyFill="1" applyBorder="1" applyAlignment="1">
      <alignment horizontal="right"/>
    </xf>
    <xf numFmtId="49" fontId="0" fillId="2" borderId="62" xfId="0" applyNumberFormat="1" applyFont="1" applyFill="1" applyBorder="1" applyAlignment="1"/>
    <xf numFmtId="49" fontId="3" fillId="3" borderId="63" xfId="0" applyNumberFormat="1" applyFont="1" applyFill="1" applyBorder="1" applyAlignment="1">
      <alignment horizontal="right"/>
    </xf>
    <xf numFmtId="49" fontId="3" fillId="3" borderId="65" xfId="0" applyNumberFormat="1" applyFont="1" applyFill="1" applyBorder="1" applyAlignment="1"/>
    <xf numFmtId="49" fontId="0" fillId="2" borderId="63" xfId="0" applyNumberFormat="1" applyFont="1" applyFill="1" applyBorder="1" applyAlignment="1">
      <alignment horizontal="right"/>
    </xf>
    <xf numFmtId="49" fontId="0" fillId="2" borderId="65" xfId="0" applyNumberFormat="1" applyFont="1" applyFill="1" applyBorder="1" applyAlignment="1"/>
    <xf numFmtId="49" fontId="3" fillId="3" borderId="68" xfId="0" applyNumberFormat="1" applyFont="1" applyFill="1" applyBorder="1" applyAlignment="1">
      <alignment horizontal="right"/>
    </xf>
    <xf numFmtId="49" fontId="3" fillId="3" borderId="69" xfId="0" applyNumberFormat="1" applyFont="1" applyFill="1" applyBorder="1" applyAlignment="1"/>
    <xf numFmtId="0" fontId="0" fillId="0" borderId="0" xfId="0" applyNumberFormat="1" applyFont="1" applyAlignment="1"/>
    <xf numFmtId="164" fontId="0" fillId="6" borderId="1" xfId="0" applyNumberFormat="1" applyFont="1" applyFill="1" applyBorder="1" applyAlignment="1">
      <alignment horizontal="left"/>
    </xf>
    <xf numFmtId="164" fontId="0" fillId="6" borderId="1" xfId="0" applyNumberFormat="1" applyFont="1" applyFill="1" applyBorder="1" applyAlignment="1"/>
    <xf numFmtId="49" fontId="0" fillId="6" borderId="1" xfId="0" applyNumberFormat="1" applyFont="1" applyFill="1" applyBorder="1" applyAlignment="1">
      <alignment horizontal="left"/>
    </xf>
    <xf numFmtId="164" fontId="0" fillId="6" borderId="1" xfId="0" applyNumberFormat="1" applyFont="1" applyFill="1" applyBorder="1" applyAlignment="1">
      <alignment horizontal="center"/>
    </xf>
    <xf numFmtId="49" fontId="0" fillId="2" borderId="23" xfId="0" applyNumberFormat="1" applyFont="1" applyFill="1" applyBorder="1" applyAlignment="1">
      <alignment horizontal="justify" vertical="center" wrapText="1"/>
    </xf>
    <xf numFmtId="0" fontId="0" fillId="2" borderId="24" xfId="0" applyFont="1" applyFill="1" applyBorder="1" applyAlignment="1">
      <alignment horizontal="justify" vertical="center" wrapText="1"/>
    </xf>
    <xf numFmtId="0" fontId="0" fillId="2" borderId="25" xfId="0" applyFont="1" applyFill="1" applyBorder="1" applyAlignment="1">
      <alignment horizontal="justify" vertical="center" wrapText="1"/>
    </xf>
    <xf numFmtId="49" fontId="0" fillId="4" borderId="29" xfId="0" applyNumberFormat="1" applyFont="1" applyFill="1" applyBorder="1" applyAlignment="1">
      <alignment horizontal="justify" vertical="center" wrapText="1"/>
    </xf>
    <xf numFmtId="0" fontId="0" fillId="4" borderId="30" xfId="0" applyFont="1" applyFill="1" applyBorder="1" applyAlignment="1">
      <alignment horizontal="justify" vertical="center" wrapText="1"/>
    </xf>
    <xf numFmtId="0" fontId="0" fillId="4" borderId="31" xfId="0" applyFont="1" applyFill="1" applyBorder="1" applyAlignment="1">
      <alignment horizontal="justify" vertical="center" wrapText="1"/>
    </xf>
    <xf numFmtId="49" fontId="0" fillId="5" borderId="11" xfId="0" applyNumberFormat="1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vertical="center"/>
    </xf>
    <xf numFmtId="0" fontId="0" fillId="5" borderId="12" xfId="0" applyFont="1" applyFill="1" applyBorder="1" applyAlignment="1">
      <alignment horizontal="center" vertical="center"/>
    </xf>
    <xf numFmtId="0" fontId="0" fillId="5" borderId="13" xfId="0" applyFont="1" applyFill="1" applyBorder="1" applyAlignment="1">
      <alignment horizontal="center" vertical="center"/>
    </xf>
    <xf numFmtId="0" fontId="0" fillId="5" borderId="15" xfId="0" applyFont="1" applyFill="1" applyBorder="1" applyAlignment="1">
      <alignment horizontal="center" vertical="center"/>
    </xf>
    <xf numFmtId="0" fontId="0" fillId="5" borderId="16" xfId="0" applyFont="1" applyFill="1" applyBorder="1" applyAlignment="1">
      <alignment vertical="center"/>
    </xf>
    <xf numFmtId="0" fontId="0" fillId="5" borderId="16" xfId="0" applyFont="1" applyFill="1" applyBorder="1" applyAlignment="1">
      <alignment horizontal="center" vertical="center"/>
    </xf>
    <xf numFmtId="0" fontId="0" fillId="5" borderId="17" xfId="0" applyFont="1" applyFill="1" applyBorder="1" applyAlignment="1">
      <alignment horizontal="center" vertical="center"/>
    </xf>
    <xf numFmtId="0" fontId="0" fillId="5" borderId="19" xfId="0" applyFont="1" applyFill="1" applyBorder="1" applyAlignment="1">
      <alignment horizontal="center" vertical="center"/>
    </xf>
    <xf numFmtId="0" fontId="0" fillId="5" borderId="20" xfId="0" applyFont="1" applyFill="1" applyBorder="1" applyAlignment="1">
      <alignment vertical="center"/>
    </xf>
    <xf numFmtId="0" fontId="0" fillId="5" borderId="20" xfId="0" applyFont="1" applyFill="1" applyBorder="1" applyAlignment="1">
      <alignment horizontal="center" vertical="center"/>
    </xf>
    <xf numFmtId="0" fontId="0" fillId="5" borderId="21" xfId="0" applyFont="1" applyFill="1" applyBorder="1" applyAlignment="1">
      <alignment horizontal="center" vertical="center"/>
    </xf>
    <xf numFmtId="49" fontId="1" fillId="4" borderId="6" xfId="0" applyNumberFormat="1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49" fontId="0" fillId="3" borderId="6" xfId="0" applyNumberFormat="1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horizontal="center" vertical="center"/>
    </xf>
    <xf numFmtId="49" fontId="0" fillId="5" borderId="10" xfId="0" applyNumberFormat="1" applyFont="1" applyFill="1" applyBorder="1" applyAlignment="1">
      <alignment horizontal="center" vertical="center"/>
    </xf>
    <xf numFmtId="0" fontId="0" fillId="5" borderId="14" xfId="0" applyFont="1" applyFill="1" applyBorder="1" applyAlignment="1">
      <alignment horizontal="center" vertical="center"/>
    </xf>
    <xf numFmtId="0" fontId="0" fillId="5" borderId="18" xfId="0" applyFont="1" applyFill="1" applyBorder="1" applyAlignment="1">
      <alignment horizontal="center" vertical="center"/>
    </xf>
    <xf numFmtId="49" fontId="3" fillId="4" borderId="6" xfId="0" applyNumberFormat="1" applyFont="1" applyFill="1" applyBorder="1" applyAlignment="1">
      <alignment horizontal="left"/>
    </xf>
    <xf numFmtId="164" fontId="3" fillId="4" borderId="7" xfId="0" applyNumberFormat="1" applyFont="1" applyFill="1" applyBorder="1" applyAlignment="1">
      <alignment horizontal="left"/>
    </xf>
    <xf numFmtId="164" fontId="3" fillId="4" borderId="8" xfId="0" applyNumberFormat="1" applyFont="1" applyFill="1" applyBorder="1" applyAlignment="1">
      <alignment horizontal="left"/>
    </xf>
    <xf numFmtId="49" fontId="0" fillId="2" borderId="38" xfId="0" applyNumberFormat="1" applyFont="1" applyFill="1" applyBorder="1" applyAlignment="1">
      <alignment horizontal="justify" vertical="center" wrapText="1"/>
    </xf>
    <xf numFmtId="0" fontId="0" fillId="2" borderId="39" xfId="0" applyFont="1" applyFill="1" applyBorder="1" applyAlignment="1">
      <alignment horizontal="justify" vertical="center" wrapText="1"/>
    </xf>
    <xf numFmtId="0" fontId="0" fillId="2" borderId="40" xfId="0" applyFont="1" applyFill="1" applyBorder="1" applyAlignment="1">
      <alignment horizontal="justify" vertical="center" wrapText="1"/>
    </xf>
    <xf numFmtId="49" fontId="0" fillId="2" borderId="34" xfId="0" applyNumberFormat="1" applyFont="1" applyFill="1" applyBorder="1" applyAlignment="1">
      <alignment horizontal="justify" vertical="center" wrapText="1"/>
    </xf>
    <xf numFmtId="0" fontId="0" fillId="2" borderId="35" xfId="0" applyFont="1" applyFill="1" applyBorder="1" applyAlignment="1">
      <alignment horizontal="justify" vertical="center" wrapText="1"/>
    </xf>
    <xf numFmtId="0" fontId="0" fillId="2" borderId="36" xfId="0" applyFont="1" applyFill="1" applyBorder="1" applyAlignment="1">
      <alignment horizontal="justify" vertical="center" wrapText="1"/>
    </xf>
    <xf numFmtId="49" fontId="4" fillId="2" borderId="55" xfId="0" applyNumberFormat="1" applyFont="1" applyFill="1" applyBorder="1" applyAlignment="1">
      <alignment horizontal="center" vertical="center"/>
    </xf>
    <xf numFmtId="0" fontId="4" fillId="2" borderId="56" xfId="0" applyFont="1" applyFill="1" applyBorder="1" applyAlignment="1">
      <alignment horizontal="center" vertical="center"/>
    </xf>
    <xf numFmtId="0" fontId="5" fillId="2" borderId="56" xfId="0" applyFont="1" applyFill="1" applyBorder="1" applyAlignment="1">
      <alignment horizontal="center" vertical="center"/>
    </xf>
    <xf numFmtId="0" fontId="5" fillId="2" borderId="57" xfId="0" applyFont="1" applyFill="1" applyBorder="1" applyAlignment="1">
      <alignment horizontal="center" vertical="center"/>
    </xf>
    <xf numFmtId="49" fontId="1" fillId="4" borderId="58" xfId="0" applyNumberFormat="1" applyFont="1" applyFill="1" applyBorder="1" applyAlignment="1">
      <alignment horizontal="center" vertical="center"/>
    </xf>
    <xf numFmtId="0" fontId="0" fillId="4" borderId="59" xfId="0" applyFont="1" applyFill="1" applyBorder="1" applyAlignment="1">
      <alignment horizontal="center" vertical="center"/>
    </xf>
    <xf numFmtId="0" fontId="0" fillId="2" borderId="60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/>
    </xf>
    <xf numFmtId="0" fontId="0" fillId="3" borderId="26" xfId="0" applyFont="1" applyFill="1" applyBorder="1" applyAlignment="1">
      <alignment horizontal="right" vertical="center"/>
    </xf>
    <xf numFmtId="4" fontId="3" fillId="3" borderId="32" xfId="0" applyNumberFormat="1" applyFont="1" applyFill="1" applyBorder="1" applyAlignment="1">
      <alignment horizontal="right" vertical="center"/>
    </xf>
    <xf numFmtId="0" fontId="0" fillId="2" borderId="64" xfId="0" applyFont="1" applyFill="1" applyBorder="1" applyAlignment="1"/>
    <xf numFmtId="0" fontId="0" fillId="3" borderId="32" xfId="0" applyFont="1" applyFill="1" applyBorder="1" applyAlignment="1">
      <alignment horizontal="right" vertical="center"/>
    </xf>
    <xf numFmtId="4" fontId="0" fillId="2" borderId="32" xfId="0" applyNumberFormat="1" applyFont="1" applyFill="1" applyBorder="1" applyAlignment="1">
      <alignment horizontal="right" vertical="center"/>
    </xf>
    <xf numFmtId="0" fontId="0" fillId="2" borderId="66" xfId="0" applyFont="1" applyFill="1" applyBorder="1" applyAlignment="1"/>
    <xf numFmtId="0" fontId="0" fillId="2" borderId="32" xfId="0" applyFont="1" applyFill="1" applyBorder="1" applyAlignment="1">
      <alignment horizontal="right" vertical="center"/>
    </xf>
    <xf numFmtId="165" fontId="3" fillId="3" borderId="32" xfId="0" applyNumberFormat="1" applyFont="1" applyFill="1" applyBorder="1" applyAlignment="1">
      <alignment horizontal="right" vertical="center"/>
    </xf>
    <xf numFmtId="165" fontId="0" fillId="3" borderId="32" xfId="0" applyNumberFormat="1" applyFont="1" applyFill="1" applyBorder="1" applyAlignment="1">
      <alignment horizontal="right" vertical="center"/>
    </xf>
    <xf numFmtId="1" fontId="3" fillId="3" borderId="32" xfId="0" applyNumberFormat="1" applyFont="1" applyFill="1" applyBorder="1" applyAlignment="1">
      <alignment horizontal="right" vertical="center"/>
    </xf>
    <xf numFmtId="1" fontId="0" fillId="3" borderId="32" xfId="0" applyNumberFormat="1" applyFont="1" applyFill="1" applyBorder="1" applyAlignment="1">
      <alignment horizontal="right" vertical="center"/>
    </xf>
    <xf numFmtId="0" fontId="0" fillId="2" borderId="67" xfId="0" applyFont="1" applyFill="1" applyBorder="1" applyAlignment="1"/>
    <xf numFmtId="0" fontId="0" fillId="2" borderId="32" xfId="0" applyFont="1" applyFill="1" applyBorder="1" applyAlignment="1"/>
    <xf numFmtId="1" fontId="0" fillId="2" borderId="32" xfId="0" applyNumberFormat="1" applyFont="1" applyFill="1" applyBorder="1" applyAlignment="1">
      <alignment horizontal="right" vertical="center"/>
    </xf>
    <xf numFmtId="49" fontId="0" fillId="2" borderId="32" xfId="0" applyNumberFormat="1" applyFont="1" applyFill="1" applyBorder="1" applyAlignment="1">
      <alignment horizontal="right" vertical="center"/>
    </xf>
    <xf numFmtId="1" fontId="3" fillId="3" borderId="29" xfId="0" applyNumberFormat="1" applyFont="1" applyFill="1" applyBorder="1" applyAlignment="1">
      <alignment horizontal="right" vertical="center"/>
    </xf>
    <xf numFmtId="1" fontId="0" fillId="3" borderId="31" xfId="0" applyNumberFormat="1" applyFont="1" applyFill="1" applyBorder="1" applyAlignment="1">
      <alignment horizontal="right" vertical="center"/>
    </xf>
    <xf numFmtId="49" fontId="5" fillId="2" borderId="34" xfId="0" applyNumberFormat="1" applyFont="1" applyFill="1" applyBorder="1" applyAlignment="1">
      <alignment horizontal="center" vertical="center"/>
    </xf>
    <xf numFmtId="2" fontId="5" fillId="2" borderId="36" xfId="0" applyNumberFormat="1" applyFont="1" applyFill="1" applyBorder="1" applyAlignment="1">
      <alignment horizontal="center" vertical="center"/>
    </xf>
    <xf numFmtId="2" fontId="5" fillId="2" borderId="34" xfId="0" applyNumberFormat="1" applyFont="1" applyFill="1" applyBorder="1" applyAlignment="1">
      <alignment horizontal="center" vertical="center"/>
    </xf>
    <xf numFmtId="49" fontId="0" fillId="2" borderId="34" xfId="0" applyNumberFormat="1" applyFont="1" applyFill="1" applyBorder="1" applyAlignment="1">
      <alignment horizontal="right" vertical="center"/>
    </xf>
    <xf numFmtId="0" fontId="0" fillId="2" borderId="36" xfId="0" applyFont="1" applyFill="1" applyBorder="1" applyAlignment="1">
      <alignment horizontal="right" vertical="center"/>
    </xf>
    <xf numFmtId="4" fontId="0" fillId="2" borderId="34" xfId="0" applyNumberFormat="1" applyFont="1" applyFill="1" applyBorder="1" applyAlignment="1">
      <alignment horizontal="right" vertical="center"/>
    </xf>
    <xf numFmtId="1" fontId="0" fillId="2" borderId="36" xfId="0" applyNumberFormat="1" applyFont="1" applyFill="1" applyBorder="1" applyAlignment="1">
      <alignment horizontal="right" vertical="center"/>
    </xf>
    <xf numFmtId="1" fontId="0" fillId="2" borderId="34" xfId="0" applyNumberFormat="1" applyFont="1" applyFill="1" applyBorder="1" applyAlignment="1">
      <alignment horizontal="right" vertical="center"/>
    </xf>
    <xf numFmtId="49" fontId="10" fillId="2" borderId="38" xfId="0" applyNumberFormat="1" applyFont="1" applyFill="1" applyBorder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10" fillId="2" borderId="38" xfId="0" applyFont="1" applyFill="1" applyBorder="1" applyAlignment="1">
      <alignment horizontal="center" vertical="center"/>
    </xf>
    <xf numFmtId="4" fontId="0" fillId="2" borderId="26" xfId="0" applyNumberFormat="1" applyFont="1" applyFill="1" applyBorder="1" applyAlignment="1">
      <alignment horizontal="right" vertical="center"/>
    </xf>
    <xf numFmtId="0" fontId="0" fillId="2" borderId="26" xfId="0" applyFont="1" applyFill="1" applyBorder="1" applyAlignment="1">
      <alignment horizontal="right" vertical="center"/>
    </xf>
    <xf numFmtId="0" fontId="5" fillId="2" borderId="36" xfId="0" applyFont="1" applyFill="1" applyBorder="1" applyAlignment="1">
      <alignment horizontal="center" vertical="center"/>
    </xf>
    <xf numFmtId="49" fontId="10" fillId="2" borderId="58" xfId="0" applyNumberFormat="1" applyFont="1" applyFill="1" applyBorder="1" applyAlignment="1">
      <alignment horizontal="justify" vertical="center"/>
    </xf>
    <xf numFmtId="0" fontId="5" fillId="2" borderId="59" xfId="0" applyFont="1" applyFill="1" applyBorder="1" applyAlignment="1">
      <alignment horizontal="justify" vertical="center"/>
    </xf>
    <xf numFmtId="0" fontId="5" fillId="2" borderId="60" xfId="0" applyFont="1" applyFill="1" applyBorder="1" applyAlignment="1">
      <alignment horizontal="justify" vertical="center"/>
    </xf>
    <xf numFmtId="49" fontId="1" fillId="4" borderId="71" xfId="0" applyNumberFormat="1" applyFont="1" applyFill="1" applyBorder="1" applyAlignment="1">
      <alignment horizontal="center" vertical="center"/>
    </xf>
    <xf numFmtId="0" fontId="1" fillId="4" borderId="72" xfId="0" applyFont="1" applyFill="1" applyBorder="1" applyAlignment="1">
      <alignment horizontal="center" vertical="center"/>
    </xf>
    <xf numFmtId="49" fontId="0" fillId="2" borderId="73" xfId="0" applyNumberFormat="1" applyFont="1" applyFill="1" applyBorder="1" applyAlignment="1">
      <alignment horizontal="center" vertical="center"/>
    </xf>
    <xf numFmtId="0" fontId="0" fillId="2" borderId="24" xfId="0" applyFont="1" applyFill="1" applyBorder="1" applyAlignment="1">
      <alignment horizontal="center" vertical="center"/>
    </xf>
    <xf numFmtId="0" fontId="0" fillId="2" borderId="74" xfId="0" applyFont="1" applyFill="1" applyBorder="1" applyAlignment="1">
      <alignment horizontal="center" vertical="center"/>
    </xf>
    <xf numFmtId="49" fontId="0" fillId="2" borderId="75" xfId="0" applyNumberFormat="1" applyFont="1" applyFill="1" applyBorder="1" applyAlignment="1">
      <alignment horizontal="center" vertical="center"/>
    </xf>
    <xf numFmtId="0" fontId="0" fillId="2" borderId="76" xfId="0" applyFont="1" applyFill="1" applyBorder="1" applyAlignment="1">
      <alignment horizontal="center" vertical="center"/>
    </xf>
    <xf numFmtId="0" fontId="0" fillId="2" borderId="77" xfId="0" applyFont="1" applyFill="1" applyBorder="1" applyAlignment="1">
      <alignment horizontal="center" vertical="center"/>
    </xf>
    <xf numFmtId="4" fontId="3" fillId="3" borderId="41" xfId="0" applyNumberFormat="1" applyFont="1" applyFill="1" applyBorder="1" applyAlignment="1">
      <alignment horizontal="right" vertical="center"/>
    </xf>
    <xf numFmtId="0" fontId="0" fillId="2" borderId="70" xfId="0" applyFont="1" applyFill="1" applyBorder="1" applyAlignment="1"/>
    <xf numFmtId="4" fontId="0" fillId="2" borderId="3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CF305"/>
      <rgbColor rgb="FF3366FF"/>
      <rgbColor rgb="FFC0C0C0"/>
      <rgbColor rgb="FFFF9900"/>
      <rgbColor rgb="FFDD0806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359593</xdr:colOff>
      <xdr:row>65</xdr:row>
      <xdr:rowOff>90024</xdr:rowOff>
    </xdr:from>
    <xdr:to>
      <xdr:col>13</xdr:col>
      <xdr:colOff>441721</xdr:colOff>
      <xdr:row>95</xdr:row>
      <xdr:rowOff>90025</xdr:rowOff>
    </xdr:to>
    <xdr:pic>
      <xdr:nvPicPr>
        <xdr:cNvPr id="2" name="image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43093" y="10840574"/>
          <a:ext cx="8794329" cy="485775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0</xdr:colOff>
      <xdr:row>69</xdr:row>
      <xdr:rowOff>90024</xdr:rowOff>
    </xdr:from>
    <xdr:to>
      <xdr:col>4</xdr:col>
      <xdr:colOff>54433</xdr:colOff>
      <xdr:row>110</xdr:row>
      <xdr:rowOff>155688</xdr:rowOff>
    </xdr:to>
    <xdr:pic>
      <xdr:nvPicPr>
        <xdr:cNvPr id="3" name="image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1488274"/>
          <a:ext cx="7737934" cy="670459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3"/>
  <sheetViews>
    <sheetView showGridLines="0" topLeftCell="A13" workbookViewId="0">
      <selection activeCell="A37" sqref="A37"/>
    </sheetView>
  </sheetViews>
  <sheetFormatPr defaultColWidth="8.85546875" defaultRowHeight="12.75" customHeight="1" x14ac:dyDescent="0.2"/>
  <cols>
    <col min="1" max="1" width="25.7109375" style="1" customWidth="1"/>
    <col min="2" max="2" width="26.42578125" style="1" customWidth="1"/>
    <col min="3" max="3" width="27.7109375" style="1" customWidth="1"/>
    <col min="4" max="4" width="21" style="1" customWidth="1"/>
    <col min="5" max="5" width="22.140625" style="1" customWidth="1"/>
    <col min="6" max="8" width="16" style="1" customWidth="1"/>
    <col min="9" max="15" width="8.85546875" style="1" customWidth="1"/>
    <col min="16" max="16384" width="8.85546875" style="1"/>
  </cols>
  <sheetData>
    <row r="1" spans="1:14" ht="12.75" customHeight="1" x14ac:dyDescent="0.2">
      <c r="A1" s="2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4"/>
      <c r="H1" s="5"/>
      <c r="I1" s="6"/>
      <c r="J1" s="6"/>
      <c r="K1" s="6"/>
      <c r="L1" s="6"/>
      <c r="M1" s="6"/>
      <c r="N1" s="6"/>
    </row>
    <row r="2" spans="1:14" ht="12.75" customHeight="1" x14ac:dyDescent="0.2">
      <c r="A2" s="7"/>
      <c r="B2" s="7"/>
      <c r="C2" s="8"/>
      <c r="D2" s="7"/>
      <c r="E2" s="8"/>
      <c r="F2" s="9">
        <v>4</v>
      </c>
      <c r="G2" s="4"/>
      <c r="H2" s="5"/>
      <c r="I2" s="6"/>
      <c r="J2" s="6"/>
      <c r="K2" s="6"/>
      <c r="L2" s="6"/>
      <c r="M2" s="6"/>
      <c r="N2" s="6"/>
    </row>
    <row r="3" spans="1:14" ht="12.75" customHeight="1" x14ac:dyDescent="0.2">
      <c r="A3" s="7"/>
      <c r="B3" s="7"/>
      <c r="C3" s="8"/>
      <c r="D3" s="7"/>
      <c r="E3" s="8"/>
      <c r="F3" s="8"/>
      <c r="G3" s="4"/>
      <c r="H3" s="5"/>
      <c r="I3" s="6"/>
      <c r="J3" s="6"/>
      <c r="K3" s="6"/>
      <c r="L3" s="6"/>
      <c r="M3" s="6"/>
      <c r="N3" s="6"/>
    </row>
    <row r="4" spans="1:14" ht="12.75" customHeight="1" x14ac:dyDescent="0.2">
      <c r="A4" s="10">
        <v>90</v>
      </c>
      <c r="B4" s="10">
        <v>8000</v>
      </c>
      <c r="C4" s="11">
        <f>B4/A4</f>
        <v>88.888888888888886</v>
      </c>
      <c r="D4" s="12" t="s">
        <v>6</v>
      </c>
      <c r="E4" s="13">
        <f>C4*0.6666</f>
        <v>59.25333333333333</v>
      </c>
      <c r="F4" s="11">
        <f>E4/F2</f>
        <v>14.813333333333333</v>
      </c>
      <c r="G4" s="4"/>
      <c r="H4" s="5"/>
      <c r="I4" s="6"/>
      <c r="J4" s="6"/>
      <c r="K4" s="6"/>
      <c r="L4" s="6"/>
      <c r="M4" s="6"/>
      <c r="N4" s="6"/>
    </row>
    <row r="5" spans="1:14" ht="12.75" customHeight="1" x14ac:dyDescent="0.2">
      <c r="A5" s="14"/>
      <c r="B5" s="14"/>
      <c r="C5" s="15"/>
      <c r="D5" s="14"/>
      <c r="E5" s="15"/>
      <c r="F5" s="15"/>
      <c r="G5" s="5"/>
      <c r="H5" s="5"/>
      <c r="I5" s="6"/>
      <c r="J5" s="6"/>
      <c r="K5" s="6"/>
      <c r="L5" s="6"/>
      <c r="M5" s="6"/>
      <c r="N5" s="6"/>
    </row>
    <row r="6" spans="1:14" ht="12.75" customHeight="1" x14ac:dyDescent="0.2">
      <c r="A6" s="16"/>
      <c r="B6" s="16"/>
      <c r="C6" s="5"/>
      <c r="D6" s="16"/>
      <c r="E6" s="5"/>
      <c r="F6" s="5"/>
      <c r="G6" s="5"/>
      <c r="H6" s="5"/>
      <c r="I6" s="6"/>
      <c r="J6" s="6"/>
      <c r="K6" s="6"/>
      <c r="L6" s="6"/>
      <c r="M6" s="6"/>
      <c r="N6" s="6"/>
    </row>
    <row r="7" spans="1:14" ht="12.75" customHeight="1" x14ac:dyDescent="0.2">
      <c r="A7" s="17"/>
      <c r="B7" s="17"/>
      <c r="C7" s="18"/>
      <c r="D7" s="17"/>
      <c r="E7" s="18"/>
      <c r="F7" s="18"/>
      <c r="G7" s="5"/>
      <c r="H7" s="5"/>
      <c r="I7" s="6"/>
      <c r="J7" s="6"/>
      <c r="K7" s="6"/>
      <c r="L7" s="6"/>
      <c r="M7" s="6"/>
      <c r="N7" s="6"/>
    </row>
    <row r="8" spans="1:14" ht="12.75" customHeight="1" x14ac:dyDescent="0.2">
      <c r="A8" s="132" t="s">
        <v>7</v>
      </c>
      <c r="B8" s="133"/>
      <c r="C8" s="133"/>
      <c r="D8" s="133"/>
      <c r="E8" s="133"/>
      <c r="F8" s="134"/>
      <c r="G8" s="4"/>
      <c r="H8" s="5"/>
      <c r="I8" s="6"/>
      <c r="J8" s="6"/>
      <c r="K8" s="6"/>
      <c r="L8" s="6"/>
      <c r="M8" s="6"/>
      <c r="N8" s="6"/>
    </row>
    <row r="9" spans="1:14" ht="12.75" customHeight="1" x14ac:dyDescent="0.2">
      <c r="A9" s="135" t="s">
        <v>8</v>
      </c>
      <c r="B9" s="136"/>
      <c r="C9" s="137"/>
      <c r="D9" s="136"/>
      <c r="E9" s="136"/>
      <c r="F9" s="138"/>
      <c r="G9" s="19"/>
      <c r="H9" s="5"/>
      <c r="I9" s="6"/>
      <c r="J9" s="6"/>
      <c r="K9" s="6"/>
      <c r="L9" s="6"/>
      <c r="M9" s="6"/>
      <c r="N9" s="6"/>
    </row>
    <row r="10" spans="1:14" ht="12.75" customHeight="1" x14ac:dyDescent="0.2">
      <c r="A10" s="139" t="s">
        <v>9</v>
      </c>
      <c r="B10" s="120" t="s">
        <v>10</v>
      </c>
      <c r="C10" s="121"/>
      <c r="D10" s="122"/>
      <c r="E10" s="123"/>
      <c r="F10" s="20" t="s">
        <v>11</v>
      </c>
      <c r="G10" s="21" t="s">
        <v>11</v>
      </c>
      <c r="H10" s="4"/>
      <c r="I10" s="6"/>
      <c r="J10" s="6"/>
      <c r="K10" s="6"/>
      <c r="L10" s="6"/>
      <c r="M10" s="6"/>
      <c r="N10" s="6"/>
    </row>
    <row r="11" spans="1:14" ht="12.75" customHeight="1" x14ac:dyDescent="0.2">
      <c r="A11" s="140"/>
      <c r="B11" s="124"/>
      <c r="C11" s="125"/>
      <c r="D11" s="126"/>
      <c r="E11" s="127"/>
      <c r="F11" s="22" t="s">
        <v>12</v>
      </c>
      <c r="G11" s="23" t="s">
        <v>12</v>
      </c>
      <c r="H11" s="4"/>
      <c r="I11" s="6"/>
      <c r="J11" s="6"/>
      <c r="K11" s="6"/>
      <c r="L11" s="6"/>
      <c r="M11" s="6"/>
      <c r="N11" s="6"/>
    </row>
    <row r="12" spans="1:14" ht="14.25" customHeight="1" x14ac:dyDescent="0.2">
      <c r="A12" s="141"/>
      <c r="B12" s="128"/>
      <c r="C12" s="129"/>
      <c r="D12" s="130"/>
      <c r="E12" s="131"/>
      <c r="F12" s="24" t="s">
        <v>13</v>
      </c>
      <c r="G12" s="25" t="s">
        <v>13</v>
      </c>
      <c r="H12" s="4"/>
      <c r="I12" s="6"/>
      <c r="J12" s="6"/>
      <c r="K12" s="6"/>
      <c r="L12" s="6"/>
      <c r="M12" s="6"/>
      <c r="N12" s="6"/>
    </row>
    <row r="13" spans="1:14" ht="24.6" customHeight="1" x14ac:dyDescent="0.2">
      <c r="A13" s="26">
        <v>1</v>
      </c>
      <c r="B13" s="114" t="s">
        <v>14</v>
      </c>
      <c r="C13" s="115"/>
      <c r="D13" s="115"/>
      <c r="E13" s="116"/>
      <c r="F13" s="27" t="s">
        <v>15</v>
      </c>
      <c r="G13" s="28" t="s">
        <v>15</v>
      </c>
      <c r="H13" s="4"/>
      <c r="I13" s="6"/>
      <c r="J13" s="6"/>
      <c r="K13" s="6"/>
      <c r="L13" s="6"/>
      <c r="M13" s="6"/>
      <c r="N13" s="6"/>
    </row>
    <row r="14" spans="1:14" ht="13.7" customHeight="1" x14ac:dyDescent="0.2">
      <c r="A14" s="29">
        <v>2</v>
      </c>
      <c r="B14" s="117" t="s">
        <v>16</v>
      </c>
      <c r="C14" s="118"/>
      <c r="D14" s="118"/>
      <c r="E14" s="119"/>
      <c r="F14" s="30" t="s">
        <v>17</v>
      </c>
      <c r="G14" s="31" t="s">
        <v>17</v>
      </c>
      <c r="H14" s="4"/>
      <c r="I14" s="6"/>
      <c r="J14" s="6"/>
      <c r="K14" s="6"/>
      <c r="L14" s="6"/>
      <c r="M14" s="6"/>
      <c r="N14" s="6"/>
    </row>
    <row r="15" spans="1:14" ht="13.7" customHeight="1" x14ac:dyDescent="0.2">
      <c r="A15" s="32">
        <v>3</v>
      </c>
      <c r="B15" s="148" t="s">
        <v>18</v>
      </c>
      <c r="C15" s="149"/>
      <c r="D15" s="149"/>
      <c r="E15" s="150"/>
      <c r="F15" s="33" t="s">
        <v>19</v>
      </c>
      <c r="G15" s="34" t="s">
        <v>19</v>
      </c>
      <c r="H15" s="4"/>
      <c r="I15" s="6"/>
      <c r="J15" s="6"/>
      <c r="K15" s="6"/>
      <c r="L15" s="6"/>
      <c r="M15" s="6"/>
      <c r="N15" s="6"/>
    </row>
    <row r="16" spans="1:14" ht="13.7" customHeight="1" x14ac:dyDescent="0.2">
      <c r="A16" s="29">
        <v>4</v>
      </c>
      <c r="B16" s="117" t="s">
        <v>20</v>
      </c>
      <c r="C16" s="118"/>
      <c r="D16" s="118"/>
      <c r="E16" s="119"/>
      <c r="F16" s="30" t="s">
        <v>21</v>
      </c>
      <c r="G16" s="31" t="s">
        <v>21</v>
      </c>
      <c r="H16" s="4"/>
      <c r="I16" s="6"/>
      <c r="J16" s="6"/>
      <c r="K16" s="6"/>
      <c r="L16" s="6"/>
      <c r="M16" s="6"/>
      <c r="N16" s="6"/>
    </row>
    <row r="17" spans="1:14" ht="13.7" customHeight="1" x14ac:dyDescent="0.2">
      <c r="A17" s="35">
        <v>5</v>
      </c>
      <c r="B17" s="145" t="s">
        <v>22</v>
      </c>
      <c r="C17" s="146"/>
      <c r="D17" s="146"/>
      <c r="E17" s="147"/>
      <c r="F17" s="36" t="s">
        <v>23</v>
      </c>
      <c r="G17" s="37" t="s">
        <v>23</v>
      </c>
      <c r="H17" s="4"/>
      <c r="I17" s="6"/>
      <c r="J17" s="6"/>
      <c r="K17" s="6"/>
      <c r="L17" s="6"/>
      <c r="M17" s="6"/>
      <c r="N17" s="6"/>
    </row>
    <row r="18" spans="1:14" ht="12.75" customHeight="1" x14ac:dyDescent="0.2">
      <c r="A18" s="15"/>
      <c r="B18" s="15"/>
      <c r="C18" s="15"/>
      <c r="D18" s="15"/>
      <c r="E18" s="15"/>
      <c r="F18" s="15"/>
      <c r="G18" s="15"/>
      <c r="H18" s="5"/>
      <c r="I18" s="6"/>
      <c r="J18" s="6"/>
      <c r="K18" s="6"/>
      <c r="L18" s="6"/>
      <c r="M18" s="6"/>
      <c r="N18" s="6"/>
    </row>
    <row r="19" spans="1:14" ht="12.75" customHeight="1" x14ac:dyDescent="0.2">
      <c r="A19" s="18"/>
      <c r="B19" s="18"/>
      <c r="C19" s="18"/>
      <c r="D19" s="5"/>
      <c r="E19" s="5"/>
      <c r="F19" s="5"/>
      <c r="G19" s="5"/>
      <c r="H19" s="5"/>
      <c r="I19" s="6"/>
      <c r="J19" s="6"/>
      <c r="K19" s="6"/>
      <c r="L19" s="6"/>
      <c r="M19" s="6"/>
      <c r="N19" s="6"/>
    </row>
    <row r="20" spans="1:14" ht="12.75" customHeight="1" x14ac:dyDescent="0.2">
      <c r="A20" s="142" t="s">
        <v>24</v>
      </c>
      <c r="B20" s="143"/>
      <c r="C20" s="144"/>
      <c r="D20" s="4"/>
      <c r="E20" s="5"/>
      <c r="F20" s="5"/>
      <c r="G20" s="5"/>
      <c r="H20" s="5"/>
      <c r="I20" s="6"/>
      <c r="J20" s="6"/>
      <c r="K20" s="6"/>
      <c r="L20" s="6"/>
      <c r="M20" s="6"/>
      <c r="N20" s="6"/>
    </row>
    <row r="21" spans="1:14" ht="12.75" customHeight="1" x14ac:dyDescent="0.2">
      <c r="A21" s="38"/>
      <c r="B21" s="38"/>
      <c r="C21" s="38"/>
      <c r="D21" s="4"/>
      <c r="E21" s="5"/>
      <c r="F21" s="5"/>
      <c r="G21" s="5"/>
      <c r="H21" s="5"/>
      <c r="I21" s="6"/>
      <c r="J21" s="6"/>
      <c r="K21" s="6"/>
      <c r="L21" s="6"/>
      <c r="M21" s="6"/>
      <c r="N21" s="6"/>
    </row>
    <row r="22" spans="1:14" ht="12.75" customHeight="1" x14ac:dyDescent="0.2">
      <c r="A22" s="3" t="s">
        <v>25</v>
      </c>
      <c r="B22" s="39" t="s">
        <v>26</v>
      </c>
      <c r="C22" s="3" t="s">
        <v>27</v>
      </c>
      <c r="D22" s="4"/>
      <c r="E22" s="5"/>
      <c r="F22" s="5"/>
      <c r="G22" s="5"/>
      <c r="H22" s="5"/>
      <c r="I22" s="6"/>
      <c r="J22" s="6"/>
      <c r="K22" s="6"/>
      <c r="L22" s="6"/>
      <c r="M22" s="6"/>
      <c r="N22" s="6"/>
    </row>
    <row r="23" spans="1:14" ht="12.75" customHeight="1" x14ac:dyDescent="0.2">
      <c r="A23" s="38"/>
      <c r="B23" s="38"/>
      <c r="C23" s="38"/>
      <c r="D23" s="4"/>
      <c r="E23" s="5"/>
      <c r="F23" s="5"/>
      <c r="G23" s="5"/>
      <c r="H23" s="5"/>
      <c r="I23" s="6"/>
      <c r="J23" s="6"/>
      <c r="K23" s="6"/>
      <c r="L23" s="6"/>
      <c r="M23" s="6"/>
      <c r="N23" s="6"/>
    </row>
    <row r="24" spans="1:14" ht="12.75" customHeight="1" x14ac:dyDescent="0.2">
      <c r="A24" s="40">
        <v>20</v>
      </c>
      <c r="B24" s="40">
        <v>174</v>
      </c>
      <c r="C24" s="38">
        <f>(B24*A24)/60*5</f>
        <v>290</v>
      </c>
      <c r="D24" s="41">
        <f>A24*B24*0.174</f>
        <v>605.52</v>
      </c>
      <c r="E24" s="42">
        <f>D24/60</f>
        <v>10.092000000000001</v>
      </c>
      <c r="F24" s="5"/>
      <c r="G24" s="5"/>
      <c r="H24" s="5"/>
      <c r="I24" s="6"/>
      <c r="J24" s="6"/>
      <c r="K24" s="6"/>
      <c r="L24" s="6"/>
      <c r="M24" s="6"/>
      <c r="N24" s="6"/>
    </row>
    <row r="25" spans="1:14" ht="12.75" customHeight="1" x14ac:dyDescent="0.2">
      <c r="A25" s="40"/>
      <c r="B25" s="40"/>
      <c r="C25" s="38"/>
      <c r="D25" s="43"/>
      <c r="E25" s="5"/>
      <c r="F25" s="5"/>
      <c r="G25" s="5"/>
      <c r="H25" s="5"/>
      <c r="I25" s="6"/>
      <c r="J25" s="6"/>
      <c r="K25" s="6"/>
      <c r="L25" s="6"/>
      <c r="M25" s="6"/>
      <c r="N25" s="6"/>
    </row>
    <row r="26" spans="1:14" ht="12.75" customHeight="1" x14ac:dyDescent="0.2">
      <c r="A26" s="142" t="s">
        <v>28</v>
      </c>
      <c r="B26" s="143"/>
      <c r="C26" s="144"/>
      <c r="D26" s="41">
        <f>B24/3600</f>
        <v>4.8333333333333332E-2</v>
      </c>
      <c r="E26" s="5"/>
      <c r="F26" s="5"/>
      <c r="G26" s="5"/>
      <c r="H26" s="5"/>
      <c r="I26" s="6"/>
      <c r="J26" s="6"/>
      <c r="K26" s="6"/>
      <c r="L26" s="6"/>
      <c r="M26" s="6"/>
      <c r="N26" s="6"/>
    </row>
    <row r="27" spans="1:14" ht="12.75" customHeight="1" x14ac:dyDescent="0.2">
      <c r="A27" s="44"/>
      <c r="B27" s="40"/>
      <c r="C27" s="38"/>
      <c r="D27" s="43"/>
      <c r="E27" s="5"/>
      <c r="F27" s="5"/>
      <c r="G27" s="5"/>
      <c r="H27" s="5"/>
      <c r="I27" s="6"/>
      <c r="J27" s="6"/>
      <c r="K27" s="6"/>
      <c r="L27" s="6"/>
      <c r="M27" s="6"/>
      <c r="N27" s="6"/>
    </row>
    <row r="28" spans="1:14" ht="12.75" customHeight="1" x14ac:dyDescent="0.2">
      <c r="A28" s="2" t="s">
        <v>29</v>
      </c>
      <c r="B28" s="39" t="s">
        <v>30</v>
      </c>
      <c r="C28" s="3" t="s">
        <v>31</v>
      </c>
      <c r="D28" s="43"/>
      <c r="E28" s="5"/>
      <c r="F28" s="5"/>
      <c r="G28" s="5"/>
      <c r="H28" s="5"/>
      <c r="I28" s="6"/>
      <c r="J28" s="6"/>
      <c r="K28" s="6"/>
      <c r="L28" s="6"/>
      <c r="M28" s="6"/>
      <c r="N28" s="6"/>
    </row>
    <row r="29" spans="1:14" ht="12.75" customHeight="1" x14ac:dyDescent="0.2">
      <c r="A29" s="40"/>
      <c r="B29" s="40"/>
      <c r="C29" s="38"/>
      <c r="D29" s="43"/>
      <c r="E29" s="42">
        <f>60*60</f>
        <v>3600</v>
      </c>
      <c r="F29" s="5"/>
      <c r="G29" s="5"/>
      <c r="H29" s="5"/>
      <c r="I29" s="6"/>
      <c r="J29" s="6"/>
      <c r="K29" s="6"/>
      <c r="L29" s="6"/>
      <c r="M29" s="6"/>
      <c r="N29" s="6"/>
    </row>
    <row r="30" spans="1:14" ht="12.75" customHeight="1" x14ac:dyDescent="0.2">
      <c r="A30" s="40">
        <v>0.28000000000000003</v>
      </c>
      <c r="B30" s="40">
        <f>C24/1000</f>
        <v>0.28999999999999998</v>
      </c>
      <c r="C30" s="45">
        <f>B30/A30</f>
        <v>1.0357142857142856</v>
      </c>
      <c r="D30" s="43"/>
      <c r="E30" s="5"/>
      <c r="F30" s="5"/>
      <c r="G30" s="5"/>
      <c r="H30" s="5"/>
      <c r="I30" s="6"/>
      <c r="J30" s="6"/>
      <c r="K30" s="6"/>
      <c r="L30" s="6"/>
      <c r="M30" s="6"/>
      <c r="N30" s="6"/>
    </row>
    <row r="31" spans="1:14" ht="12.75" customHeight="1" x14ac:dyDescent="0.2">
      <c r="A31" s="46"/>
      <c r="B31" s="46"/>
      <c r="C31" s="15"/>
      <c r="D31" s="47"/>
      <c r="E31" s="5"/>
      <c r="F31" s="5"/>
      <c r="G31" s="5"/>
      <c r="H31" s="5"/>
      <c r="I31" s="6"/>
      <c r="J31" s="6"/>
      <c r="K31" s="6"/>
      <c r="L31" s="6"/>
      <c r="M31" s="6"/>
      <c r="N31" s="6"/>
    </row>
    <row r="32" spans="1:14" ht="12.75" customHeight="1" x14ac:dyDescent="0.2">
      <c r="A32" s="48"/>
      <c r="B32" s="48"/>
      <c r="C32" s="18"/>
      <c r="D32" s="48"/>
      <c r="E32" s="18"/>
      <c r="F32" s="18"/>
      <c r="G32" s="5"/>
      <c r="H32" s="5"/>
      <c r="I32" s="6"/>
      <c r="J32" s="6"/>
      <c r="K32" s="6"/>
      <c r="L32" s="6"/>
      <c r="M32" s="6"/>
      <c r="N32" s="6"/>
    </row>
    <row r="33" spans="1:14" ht="12.75" customHeight="1" x14ac:dyDescent="0.2">
      <c r="A33" s="2" t="s">
        <v>0</v>
      </c>
      <c r="B33" s="2" t="s">
        <v>1</v>
      </c>
      <c r="C33" s="3" t="s">
        <v>2</v>
      </c>
      <c r="D33" s="2" t="s">
        <v>3</v>
      </c>
      <c r="E33" s="2" t="s">
        <v>4</v>
      </c>
      <c r="F33" s="2" t="s">
        <v>5</v>
      </c>
      <c r="G33" s="4"/>
      <c r="H33" s="5"/>
      <c r="I33" s="6"/>
      <c r="J33" s="6"/>
      <c r="K33" s="6"/>
      <c r="L33" s="6"/>
      <c r="M33" s="6"/>
      <c r="N33" s="6"/>
    </row>
    <row r="34" spans="1:14" ht="12.75" customHeight="1" x14ac:dyDescent="0.2">
      <c r="A34" s="7"/>
      <c r="B34" s="7"/>
      <c r="C34" s="8"/>
      <c r="D34" s="7"/>
      <c r="E34" s="8"/>
      <c r="F34" s="9">
        <v>3</v>
      </c>
      <c r="G34" s="4"/>
      <c r="H34" s="5"/>
      <c r="I34" s="6"/>
      <c r="J34" s="6"/>
      <c r="K34" s="6"/>
      <c r="L34" s="6"/>
      <c r="M34" s="6"/>
      <c r="N34" s="6"/>
    </row>
    <row r="35" spans="1:14" ht="12.75" customHeight="1" x14ac:dyDescent="0.2">
      <c r="A35" s="7"/>
      <c r="B35" s="7"/>
      <c r="C35" s="8"/>
      <c r="D35" s="7"/>
      <c r="E35" s="8"/>
      <c r="F35" s="8"/>
      <c r="G35" s="4"/>
      <c r="H35" s="5"/>
      <c r="I35" s="6"/>
      <c r="J35" s="6"/>
      <c r="K35" s="6"/>
      <c r="L35" s="6"/>
      <c r="M35" s="6"/>
      <c r="N35" s="6"/>
    </row>
    <row r="36" spans="1:14" ht="12.75" customHeight="1" x14ac:dyDescent="0.2">
      <c r="A36" s="110">
        <v>90</v>
      </c>
      <c r="B36" s="110">
        <v>1000</v>
      </c>
      <c r="C36" s="111">
        <f>B36/A36</f>
        <v>11.111111111111111</v>
      </c>
      <c r="D36" s="112" t="s">
        <v>6</v>
      </c>
      <c r="E36" s="113">
        <f>C36*0.6666</f>
        <v>7.4066666666666663</v>
      </c>
      <c r="F36" s="111">
        <f>E36/F34</f>
        <v>2.4688888888888889</v>
      </c>
      <c r="G36" s="4"/>
      <c r="H36" s="5"/>
      <c r="I36" s="6"/>
      <c r="J36" s="6"/>
      <c r="K36" s="6"/>
      <c r="L36" s="6"/>
      <c r="M36" s="6"/>
      <c r="N36" s="6"/>
    </row>
    <row r="37" spans="1:14" ht="12.75" customHeight="1" x14ac:dyDescent="0.2">
      <c r="A37" s="15"/>
      <c r="B37" s="15"/>
      <c r="C37" s="15"/>
      <c r="D37" s="15"/>
      <c r="E37" s="15"/>
      <c r="F37" s="15"/>
      <c r="G37" s="5"/>
      <c r="H37" s="5"/>
      <c r="I37" s="6"/>
      <c r="J37" s="6"/>
      <c r="K37" s="6"/>
      <c r="L37" s="6"/>
      <c r="M37" s="6"/>
      <c r="N37" s="6"/>
    </row>
    <row r="38" spans="1:14" ht="12.75" customHeight="1" x14ac:dyDescent="0.2">
      <c r="A38" s="5"/>
      <c r="B38" s="5"/>
      <c r="C38" s="5"/>
      <c r="D38" s="5"/>
      <c r="E38" s="5"/>
      <c r="F38" s="5"/>
      <c r="G38" s="5"/>
      <c r="H38" s="5"/>
      <c r="I38" s="6"/>
      <c r="J38" s="6"/>
      <c r="K38" s="6"/>
      <c r="L38" s="6"/>
      <c r="M38" s="6"/>
      <c r="N38" s="6"/>
    </row>
    <row r="39" spans="1:14" ht="12.75" customHeight="1" x14ac:dyDescent="0.2">
      <c r="A39" s="5"/>
      <c r="B39" s="49" t="s">
        <v>32</v>
      </c>
      <c r="C39" s="5"/>
      <c r="D39" s="47"/>
      <c r="E39" s="47"/>
      <c r="F39" s="5"/>
      <c r="G39" s="5"/>
      <c r="H39" s="5"/>
      <c r="I39" s="6"/>
      <c r="J39" s="6"/>
      <c r="K39" s="6"/>
      <c r="L39" s="6"/>
      <c r="M39" s="6"/>
      <c r="N39" s="6"/>
    </row>
    <row r="40" spans="1:14" ht="13.5" customHeight="1" x14ac:dyDescent="0.2">
      <c r="A40" s="5"/>
      <c r="B40" s="50"/>
      <c r="C40" s="5"/>
      <c r="D40" s="47"/>
      <c r="E40" s="51"/>
      <c r="F40" s="52"/>
      <c r="G40" s="52"/>
      <c r="H40" s="52"/>
      <c r="I40" s="6"/>
      <c r="J40" s="6"/>
      <c r="K40" s="6"/>
      <c r="L40" s="6"/>
      <c r="M40" s="6"/>
      <c r="N40" s="6"/>
    </row>
    <row r="41" spans="1:14" ht="12.75" customHeight="1" x14ac:dyDescent="0.2">
      <c r="A41" s="53" t="s">
        <v>33</v>
      </c>
      <c r="B41" s="53" t="s">
        <v>34</v>
      </c>
      <c r="C41" s="54" t="s">
        <v>35</v>
      </c>
      <c r="D41" s="55" t="s">
        <v>36</v>
      </c>
      <c r="E41" s="56" t="s">
        <v>37</v>
      </c>
      <c r="F41" s="57" t="s">
        <v>38</v>
      </c>
      <c r="G41" s="58" t="s">
        <v>39</v>
      </c>
      <c r="H41" s="59" t="s">
        <v>40</v>
      </c>
      <c r="I41" s="60"/>
      <c r="J41" s="6"/>
      <c r="K41" s="6"/>
      <c r="L41" s="6"/>
      <c r="M41" s="6"/>
      <c r="N41" s="6"/>
    </row>
    <row r="42" spans="1:14" ht="12.75" customHeight="1" x14ac:dyDescent="0.2">
      <c r="A42" s="61">
        <v>6.7000000000000004E-2</v>
      </c>
      <c r="B42" s="61">
        <v>4.8300000000000003E-2</v>
      </c>
      <c r="C42" s="5"/>
      <c r="D42" s="62"/>
      <c r="E42" s="63">
        <v>0.56999999999999995</v>
      </c>
      <c r="F42" s="64">
        <v>1.76</v>
      </c>
      <c r="G42" s="65" t="s">
        <v>41</v>
      </c>
      <c r="H42" s="66" t="s">
        <v>42</v>
      </c>
      <c r="I42" s="60"/>
      <c r="J42" s="6"/>
      <c r="K42" s="6"/>
      <c r="L42" s="6"/>
      <c r="M42" s="6"/>
      <c r="N42" s="6"/>
    </row>
    <row r="43" spans="1:14" ht="13.5" customHeight="1" x14ac:dyDescent="0.2">
      <c r="A43" s="5"/>
      <c r="B43" s="53" t="s">
        <v>43</v>
      </c>
      <c r="C43" s="42">
        <v>90</v>
      </c>
      <c r="D43" s="67">
        <f>$B$42*C43</f>
        <v>4.3470000000000004</v>
      </c>
      <c r="E43" s="68"/>
      <c r="F43" s="69"/>
      <c r="G43" s="70" t="s">
        <v>44</v>
      </c>
      <c r="H43" s="71" t="s">
        <v>45</v>
      </c>
      <c r="I43" s="60"/>
      <c r="J43" s="6"/>
      <c r="K43" s="6"/>
      <c r="L43" s="6"/>
      <c r="M43" s="6"/>
      <c r="N43" s="6"/>
    </row>
    <row r="44" spans="1:14" ht="12.75" customHeight="1" x14ac:dyDescent="0.2">
      <c r="A44" s="5"/>
      <c r="B44" s="53" t="s">
        <v>46</v>
      </c>
      <c r="C44" s="42">
        <v>36.78</v>
      </c>
      <c r="D44" s="61">
        <f>$B$42*C44</f>
        <v>1.7764740000000001</v>
      </c>
      <c r="E44" s="72"/>
      <c r="F44" s="72"/>
      <c r="G44" s="73"/>
      <c r="H44" s="73"/>
      <c r="I44" s="6"/>
      <c r="J44" s="6"/>
      <c r="K44" s="6"/>
      <c r="L44" s="6"/>
      <c r="M44" s="6"/>
      <c r="N44" s="6"/>
    </row>
    <row r="45" spans="1:14" ht="12.75" customHeight="1" x14ac:dyDescent="0.2">
      <c r="A45" s="47"/>
      <c r="B45" s="47"/>
      <c r="C45" s="5"/>
      <c r="D45" s="47"/>
      <c r="E45" s="47"/>
      <c r="F45" s="47"/>
      <c r="G45" s="5"/>
      <c r="H45" s="5"/>
      <c r="I45" s="6"/>
      <c r="J45" s="6"/>
      <c r="K45" s="6"/>
      <c r="L45" s="6"/>
      <c r="M45" s="6"/>
      <c r="N45" s="6"/>
    </row>
    <row r="46" spans="1:14" ht="12.75" customHeight="1" x14ac:dyDescent="0.2">
      <c r="A46" s="47"/>
      <c r="B46" s="47"/>
      <c r="C46" s="5"/>
      <c r="D46" s="47"/>
      <c r="E46" s="47"/>
      <c r="F46" s="47"/>
      <c r="G46" s="5"/>
      <c r="H46" s="5"/>
      <c r="I46" s="6"/>
      <c r="J46" s="6"/>
      <c r="K46" s="6"/>
      <c r="L46" s="6"/>
      <c r="M46" s="6"/>
      <c r="N46" s="6"/>
    </row>
    <row r="47" spans="1:14" ht="12.75" customHeight="1" x14ac:dyDescent="0.2">
      <c r="A47" s="47"/>
      <c r="B47" s="47"/>
      <c r="C47" s="5"/>
      <c r="D47" s="47"/>
      <c r="E47" s="47"/>
      <c r="F47" s="47"/>
      <c r="G47" s="5"/>
      <c r="H47" s="5"/>
      <c r="I47" s="6"/>
      <c r="J47" s="6"/>
      <c r="K47" s="6"/>
      <c r="L47" s="6"/>
      <c r="M47" s="6"/>
      <c r="N47" s="6"/>
    </row>
    <row r="48" spans="1:14" ht="12.75" customHeight="1" x14ac:dyDescent="0.2">
      <c r="A48" s="54" t="s">
        <v>47</v>
      </c>
      <c r="B48" s="5"/>
      <c r="C48" s="5"/>
      <c r="D48" s="5"/>
      <c r="E48" s="5"/>
      <c r="F48" s="5"/>
      <c r="G48" s="5"/>
      <c r="H48" s="5"/>
      <c r="I48" s="6"/>
      <c r="J48" s="6"/>
      <c r="K48" s="6"/>
      <c r="L48" s="6"/>
      <c r="M48" s="6"/>
      <c r="N48" s="6"/>
    </row>
    <row r="49" spans="1:14" ht="12.75" customHeight="1" x14ac:dyDescent="0.2">
      <c r="A49" s="5"/>
      <c r="B49" s="5"/>
      <c r="C49" s="5"/>
      <c r="D49" s="5"/>
      <c r="E49" s="5"/>
      <c r="F49" s="5"/>
      <c r="G49" s="5"/>
      <c r="H49" s="5"/>
      <c r="I49" s="6"/>
      <c r="J49" s="6"/>
      <c r="K49" s="6"/>
      <c r="L49" s="6"/>
      <c r="M49" s="6"/>
      <c r="N49" s="6"/>
    </row>
    <row r="50" spans="1:14" ht="12.75" customHeight="1" x14ac:dyDescent="0.2">
      <c r="A50" s="49" t="s">
        <v>48</v>
      </c>
      <c r="B50" s="5"/>
      <c r="C50" s="5"/>
      <c r="D50" s="5"/>
      <c r="E50" s="5"/>
      <c r="F50" s="5"/>
      <c r="G50" s="5"/>
      <c r="H50" s="5"/>
      <c r="I50" s="6"/>
      <c r="J50" s="6"/>
      <c r="K50" s="6"/>
      <c r="L50" s="6"/>
      <c r="M50" s="6"/>
      <c r="N50" s="6"/>
    </row>
    <row r="51" spans="1:14" ht="12.75" customHeight="1" x14ac:dyDescent="0.2">
      <c r="A51" s="53" t="s">
        <v>49</v>
      </c>
      <c r="B51" s="53" t="s">
        <v>50</v>
      </c>
      <c r="C51" s="54" t="s">
        <v>51</v>
      </c>
      <c r="D51" s="53" t="s">
        <v>52</v>
      </c>
      <c r="E51" s="5"/>
      <c r="F51" s="47"/>
      <c r="G51" s="5"/>
      <c r="H51" s="5"/>
      <c r="I51" s="6"/>
      <c r="J51" s="6"/>
      <c r="K51" s="6"/>
      <c r="L51" s="6"/>
      <c r="M51" s="6"/>
      <c r="N51" s="6"/>
    </row>
    <row r="52" spans="1:14" ht="12.75" customHeight="1" x14ac:dyDescent="0.2">
      <c r="A52" s="61">
        <v>160</v>
      </c>
      <c r="B52" s="74">
        <f>A52*2+20</f>
        <v>340</v>
      </c>
      <c r="C52" s="75">
        <f>B52/3*2</f>
        <v>226.66666666666666</v>
      </c>
      <c r="D52" s="74">
        <f>B52/3</f>
        <v>113.33333333333333</v>
      </c>
      <c r="E52" s="5"/>
      <c r="F52" s="47"/>
      <c r="G52" s="5"/>
      <c r="H52" s="5"/>
      <c r="I52" s="6"/>
      <c r="J52" s="6"/>
      <c r="K52" s="6"/>
      <c r="L52" s="6"/>
      <c r="M52" s="6"/>
      <c r="N52" s="6"/>
    </row>
    <row r="53" spans="1:14" ht="12.75" customHeight="1" x14ac:dyDescent="0.2">
      <c r="A53" s="53" t="s">
        <v>35</v>
      </c>
      <c r="B53" s="74">
        <f>B52/1000/0.6</f>
        <v>0.56666666666666676</v>
      </c>
      <c r="C53" s="75"/>
      <c r="D53" s="74"/>
      <c r="E53" s="47"/>
      <c r="F53" s="47"/>
      <c r="G53" s="5"/>
      <c r="H53" s="5"/>
      <c r="I53" s="6"/>
      <c r="J53" s="6"/>
      <c r="K53" s="6"/>
      <c r="L53" s="6"/>
      <c r="M53" s="6"/>
      <c r="N53" s="6"/>
    </row>
    <row r="54" spans="1:14" ht="12.75" customHeight="1" x14ac:dyDescent="0.2">
      <c r="A54" s="53" t="s">
        <v>53</v>
      </c>
      <c r="B54" s="74">
        <f>SQRT(B53)</f>
        <v>0.75277265270908111</v>
      </c>
      <c r="C54" s="75"/>
      <c r="D54" s="74"/>
      <c r="E54" s="47"/>
      <c r="F54" s="47"/>
      <c r="G54" s="5"/>
      <c r="H54" s="5"/>
      <c r="I54" s="6"/>
      <c r="J54" s="6"/>
      <c r="K54" s="6"/>
      <c r="L54" s="6"/>
      <c r="M54" s="6"/>
      <c r="N54" s="6"/>
    </row>
    <row r="55" spans="1:14" ht="12.75" customHeight="1" x14ac:dyDescent="0.2">
      <c r="A55" s="47"/>
      <c r="B55" s="74"/>
      <c r="C55" s="75"/>
      <c r="D55" s="74"/>
      <c r="E55" s="47"/>
      <c r="F55" s="47"/>
      <c r="G55" s="5"/>
      <c r="H55" s="5"/>
      <c r="I55" s="6"/>
      <c r="J55" s="6"/>
      <c r="K55" s="6"/>
      <c r="L55" s="6"/>
      <c r="M55" s="6"/>
      <c r="N55" s="6"/>
    </row>
    <row r="56" spans="1:14" ht="12.75" customHeight="1" x14ac:dyDescent="0.2">
      <c r="A56" s="47"/>
      <c r="B56" s="74"/>
      <c r="C56" s="75"/>
      <c r="D56" s="74"/>
      <c r="E56" s="47"/>
      <c r="F56" s="47"/>
      <c r="G56" s="5"/>
      <c r="H56" s="5"/>
      <c r="I56" s="6"/>
      <c r="J56" s="6"/>
      <c r="K56" s="6"/>
      <c r="L56" s="6"/>
      <c r="M56" s="6"/>
      <c r="N56" s="6"/>
    </row>
    <row r="57" spans="1:14" ht="12" customHeight="1" x14ac:dyDescent="0.2">
      <c r="A57" s="76" t="s">
        <v>54</v>
      </c>
      <c r="B57" s="74"/>
      <c r="C57" s="75"/>
      <c r="D57" s="74"/>
      <c r="E57" s="47"/>
      <c r="F57" s="47"/>
      <c r="G57" s="5"/>
      <c r="H57" s="5"/>
      <c r="I57" s="6"/>
      <c r="J57" s="6"/>
      <c r="K57" s="6"/>
      <c r="L57" s="6"/>
      <c r="M57" s="6"/>
      <c r="N57" s="6"/>
    </row>
    <row r="58" spans="1:14" ht="12.75" customHeight="1" x14ac:dyDescent="0.2">
      <c r="A58" s="53" t="s">
        <v>49</v>
      </c>
      <c r="B58" s="53" t="s">
        <v>50</v>
      </c>
      <c r="C58" s="54" t="s">
        <v>51</v>
      </c>
      <c r="D58" s="53" t="s">
        <v>52</v>
      </c>
      <c r="E58" s="5"/>
      <c r="F58" s="47"/>
      <c r="G58" s="5"/>
      <c r="H58" s="5"/>
      <c r="I58" s="6"/>
      <c r="J58" s="6"/>
      <c r="K58" s="6"/>
      <c r="L58" s="6"/>
      <c r="M58" s="6"/>
      <c r="N58" s="6"/>
    </row>
    <row r="59" spans="1:14" ht="12.75" customHeight="1" x14ac:dyDescent="0.2">
      <c r="A59" s="61">
        <f>32*4*2</f>
        <v>256</v>
      </c>
      <c r="B59" s="74">
        <f>A59*2+20</f>
        <v>532</v>
      </c>
      <c r="C59" s="75">
        <f>B59/3*2</f>
        <v>354.66666666666669</v>
      </c>
      <c r="D59" s="74">
        <f>B59/3</f>
        <v>177.33333333333334</v>
      </c>
      <c r="E59" s="5"/>
      <c r="F59" s="47"/>
      <c r="G59" s="5"/>
      <c r="H59" s="5"/>
      <c r="I59" s="6"/>
      <c r="J59" s="6"/>
      <c r="K59" s="6"/>
      <c r="L59" s="6"/>
      <c r="M59" s="6"/>
      <c r="N59" s="6"/>
    </row>
    <row r="60" spans="1:14" ht="12.75" customHeight="1" x14ac:dyDescent="0.2">
      <c r="A60" s="53" t="s">
        <v>35</v>
      </c>
      <c r="B60" s="74">
        <f>B59/1000/0.6</f>
        <v>0.88666666666666671</v>
      </c>
      <c r="C60" s="75"/>
      <c r="D60" s="74"/>
      <c r="E60" s="47"/>
      <c r="F60" s="47"/>
      <c r="G60" s="5"/>
      <c r="H60" s="5"/>
      <c r="I60" s="6"/>
      <c r="J60" s="6"/>
      <c r="K60" s="6"/>
      <c r="L60" s="6"/>
      <c r="M60" s="6"/>
      <c r="N60" s="6"/>
    </row>
    <row r="61" spans="1:14" ht="12.75" customHeight="1" x14ac:dyDescent="0.2">
      <c r="A61" s="53" t="s">
        <v>53</v>
      </c>
      <c r="B61" s="74">
        <f>SQRT(B60)</f>
        <v>0.941629792788369</v>
      </c>
      <c r="C61" s="75"/>
      <c r="D61" s="74"/>
      <c r="E61" s="47"/>
      <c r="F61" s="47"/>
      <c r="G61" s="5"/>
      <c r="H61" s="5"/>
      <c r="I61" s="6"/>
      <c r="J61" s="6"/>
      <c r="K61" s="6"/>
      <c r="L61" s="6"/>
      <c r="M61" s="6"/>
      <c r="N61" s="6"/>
    </row>
    <row r="62" spans="1:14" ht="12.75" customHeight="1" x14ac:dyDescent="0.2">
      <c r="A62" s="47"/>
      <c r="B62" s="74"/>
      <c r="C62" s="75"/>
      <c r="D62" s="74"/>
      <c r="E62" s="47"/>
      <c r="F62" s="47"/>
      <c r="G62" s="5"/>
      <c r="H62" s="5"/>
      <c r="I62" s="6"/>
      <c r="J62" s="6"/>
      <c r="K62" s="6"/>
      <c r="L62" s="6"/>
      <c r="M62" s="6"/>
      <c r="N62" s="6"/>
    </row>
    <row r="63" spans="1:14" ht="12.75" customHeight="1" x14ac:dyDescent="0.2">
      <c r="A63" s="53" t="s">
        <v>55</v>
      </c>
      <c r="B63" s="75"/>
      <c r="C63" s="75"/>
      <c r="D63" s="75"/>
      <c r="E63" s="5"/>
      <c r="F63" s="5"/>
      <c r="G63" s="5"/>
      <c r="H63" s="5"/>
      <c r="I63" s="6"/>
      <c r="J63" s="6"/>
      <c r="K63" s="6"/>
      <c r="L63" s="6"/>
      <c r="M63" s="6"/>
      <c r="N63" s="6"/>
    </row>
    <row r="64" spans="1:14" ht="12.75" customHeight="1" x14ac:dyDescent="0.2">
      <c r="A64" s="5"/>
      <c r="B64" s="75">
        <f>B61+B54</f>
        <v>1.6944024454974502</v>
      </c>
      <c r="C64" s="75"/>
      <c r="D64" s="75"/>
      <c r="E64" s="5"/>
      <c r="F64" s="5"/>
      <c r="G64" s="5"/>
      <c r="H64" s="5"/>
      <c r="I64" s="6"/>
      <c r="J64" s="6"/>
      <c r="K64" s="6"/>
      <c r="L64" s="6"/>
      <c r="M64" s="6"/>
      <c r="N64" s="6"/>
    </row>
    <row r="65" spans="1:14" ht="12.75" customHeight="1" x14ac:dyDescent="0.2">
      <c r="A65" s="5"/>
      <c r="B65" s="75"/>
      <c r="C65" s="75"/>
      <c r="D65" s="75"/>
      <c r="E65" s="5"/>
      <c r="F65" s="5"/>
      <c r="G65" s="5"/>
      <c r="H65" s="5"/>
      <c r="I65" s="6"/>
      <c r="J65" s="6"/>
      <c r="K65" s="6"/>
      <c r="L65" s="6"/>
      <c r="M65" s="6"/>
      <c r="N65" s="6"/>
    </row>
    <row r="66" spans="1:14" ht="12.75" customHeight="1" x14ac:dyDescent="0.2">
      <c r="A66" s="5"/>
      <c r="B66" s="75"/>
      <c r="C66" s="75"/>
      <c r="D66" s="75"/>
      <c r="E66" s="5"/>
      <c r="F66" s="5"/>
      <c r="G66" s="5"/>
      <c r="H66" s="5"/>
      <c r="I66" s="6"/>
      <c r="J66" s="6"/>
      <c r="K66" s="6"/>
      <c r="L66" s="6"/>
      <c r="M66" s="6"/>
      <c r="N66" s="6"/>
    </row>
    <row r="67" spans="1:14" ht="12.75" customHeight="1" x14ac:dyDescent="0.2">
      <c r="A67" s="5"/>
      <c r="B67" s="5"/>
      <c r="C67" s="5"/>
      <c r="D67" s="5"/>
      <c r="E67" s="5"/>
      <c r="F67" s="5"/>
      <c r="G67" s="5"/>
      <c r="H67" s="5"/>
      <c r="I67" s="6"/>
      <c r="J67" s="6"/>
      <c r="K67" s="6"/>
      <c r="L67" s="6"/>
      <c r="M67" s="6"/>
      <c r="N67" s="6"/>
    </row>
    <row r="68" spans="1:14" ht="12.75" customHeight="1" x14ac:dyDescent="0.2">
      <c r="A68" s="5"/>
      <c r="B68" s="5"/>
      <c r="C68" s="5"/>
      <c r="D68" s="5"/>
      <c r="E68" s="5"/>
      <c r="F68" s="5"/>
      <c r="G68" s="5"/>
      <c r="H68" s="5"/>
      <c r="I68" s="6"/>
      <c r="J68" s="6"/>
      <c r="K68" s="6"/>
      <c r="L68" s="6"/>
      <c r="M68" s="6"/>
      <c r="N68" s="6"/>
    </row>
    <row r="69" spans="1:14" ht="12.75" customHeight="1" x14ac:dyDescent="0.2">
      <c r="A69" s="5"/>
      <c r="B69" s="5"/>
      <c r="C69" s="5"/>
      <c r="D69" s="5"/>
      <c r="E69" s="5"/>
      <c r="F69" s="5"/>
      <c r="G69" s="5"/>
      <c r="H69" s="5"/>
      <c r="I69" s="6"/>
      <c r="J69" s="6"/>
      <c r="K69" s="6"/>
      <c r="L69" s="6"/>
      <c r="M69" s="6"/>
      <c r="N69" s="6"/>
    </row>
    <row r="70" spans="1:14" ht="12.75" customHeight="1" x14ac:dyDescent="0.2">
      <c r="A70" s="5"/>
      <c r="B70" s="5"/>
      <c r="C70" s="5"/>
      <c r="D70" s="5"/>
      <c r="E70" s="5"/>
      <c r="F70" s="5"/>
      <c r="G70" s="5"/>
      <c r="H70" s="5"/>
      <c r="I70" s="6"/>
      <c r="J70" s="6"/>
      <c r="K70" s="6"/>
      <c r="L70" s="6"/>
      <c r="M70" s="6"/>
      <c r="N70" s="6"/>
    </row>
    <row r="71" spans="1:14" ht="12.75" customHeight="1" x14ac:dyDescent="0.2">
      <c r="A71" s="5"/>
      <c r="B71" s="5"/>
      <c r="C71" s="5"/>
      <c r="D71" s="5"/>
      <c r="E71" s="5"/>
      <c r="F71" s="5"/>
      <c r="G71" s="5"/>
      <c r="H71" s="5"/>
      <c r="I71" s="6"/>
      <c r="J71" s="6"/>
      <c r="K71" s="6"/>
      <c r="L71" s="6"/>
      <c r="M71" s="6"/>
      <c r="N71" s="6"/>
    </row>
    <row r="72" spans="1:14" ht="12.75" customHeight="1" x14ac:dyDescent="0.2">
      <c r="A72" s="5"/>
      <c r="B72" s="5"/>
      <c r="C72" s="5"/>
      <c r="D72" s="5"/>
      <c r="E72" s="5"/>
      <c r="F72" s="5"/>
      <c r="G72" s="5"/>
      <c r="H72" s="5"/>
      <c r="I72" s="6"/>
      <c r="J72" s="6"/>
      <c r="K72" s="6"/>
      <c r="L72" s="6"/>
      <c r="M72" s="6"/>
      <c r="N72" s="6"/>
    </row>
    <row r="73" spans="1:14" ht="12.75" customHeight="1" x14ac:dyDescent="0.2">
      <c r="A73" s="5"/>
      <c r="B73" s="5"/>
      <c r="C73" s="5"/>
      <c r="D73" s="5"/>
      <c r="E73" s="5"/>
      <c r="F73" s="5"/>
      <c r="G73" s="5"/>
      <c r="H73" s="5"/>
      <c r="I73" s="6"/>
      <c r="J73" s="6"/>
      <c r="K73" s="6"/>
      <c r="L73" s="6"/>
      <c r="M73" s="6"/>
      <c r="N73" s="6"/>
    </row>
    <row r="74" spans="1:14" ht="12.75" customHeight="1" x14ac:dyDescent="0.2">
      <c r="A74" s="5"/>
      <c r="B74" s="5"/>
      <c r="C74" s="5"/>
      <c r="D74" s="5"/>
      <c r="E74" s="5"/>
      <c r="F74" s="5"/>
      <c r="G74" s="5"/>
      <c r="H74" s="5"/>
      <c r="I74" s="6"/>
      <c r="J74" s="6"/>
      <c r="K74" s="6"/>
      <c r="L74" s="6"/>
      <c r="M74" s="6"/>
      <c r="N74" s="6"/>
    </row>
    <row r="75" spans="1:14" ht="12.75" customHeight="1" x14ac:dyDescent="0.2">
      <c r="A75" s="5"/>
      <c r="B75" s="5"/>
      <c r="C75" s="5"/>
      <c r="D75" s="5"/>
      <c r="E75" s="5"/>
      <c r="F75" s="5"/>
      <c r="G75" s="5"/>
      <c r="H75" s="5"/>
      <c r="I75" s="6"/>
      <c r="J75" s="6"/>
      <c r="K75" s="6"/>
      <c r="L75" s="6"/>
      <c r="M75" s="6"/>
      <c r="N75" s="6"/>
    </row>
    <row r="76" spans="1:14" ht="12.75" customHeight="1" x14ac:dyDescent="0.2">
      <c r="A76" s="5"/>
      <c r="B76" s="5"/>
      <c r="C76" s="5"/>
      <c r="D76" s="5"/>
      <c r="E76" s="5"/>
      <c r="F76" s="5"/>
      <c r="G76" s="5"/>
      <c r="H76" s="5"/>
      <c r="I76" s="6"/>
      <c r="J76" s="6"/>
      <c r="K76" s="6"/>
      <c r="L76" s="6"/>
      <c r="M76" s="6"/>
      <c r="N76" s="6"/>
    </row>
    <row r="77" spans="1:14" ht="12.75" customHeight="1" x14ac:dyDescent="0.2">
      <c r="A77" s="5"/>
      <c r="B77" s="5"/>
      <c r="C77" s="5"/>
      <c r="D77" s="5"/>
      <c r="E77" s="5"/>
      <c r="F77" s="5"/>
      <c r="G77" s="5"/>
      <c r="H77" s="5"/>
      <c r="I77" s="6"/>
      <c r="J77" s="6"/>
      <c r="K77" s="6"/>
      <c r="L77" s="6"/>
      <c r="M77" s="6"/>
      <c r="N77" s="6"/>
    </row>
    <row r="78" spans="1:14" ht="12.75" customHeight="1" x14ac:dyDescent="0.2">
      <c r="A78" s="5"/>
      <c r="B78" s="5"/>
      <c r="C78" s="5"/>
      <c r="D78" s="5"/>
      <c r="E78" s="5"/>
      <c r="F78" s="5"/>
      <c r="G78" s="5"/>
      <c r="H78" s="5"/>
      <c r="I78" s="6"/>
      <c r="J78" s="6"/>
      <c r="K78" s="6"/>
      <c r="L78" s="6"/>
      <c r="M78" s="6"/>
      <c r="N78" s="6"/>
    </row>
    <row r="79" spans="1:14" ht="12.75" customHeight="1" x14ac:dyDescent="0.2">
      <c r="A79" s="5"/>
      <c r="B79" s="5"/>
      <c r="C79" s="5"/>
      <c r="D79" s="5"/>
      <c r="E79" s="5"/>
      <c r="F79" s="5"/>
      <c r="G79" s="5"/>
      <c r="H79" s="5"/>
      <c r="I79" s="6"/>
      <c r="J79" s="6"/>
      <c r="K79" s="6"/>
      <c r="L79" s="6"/>
      <c r="M79" s="6"/>
      <c r="N79" s="6"/>
    </row>
    <row r="80" spans="1:14" ht="12.75" customHeight="1" x14ac:dyDescent="0.2">
      <c r="A80" s="5"/>
      <c r="B80" s="5"/>
      <c r="C80" s="5"/>
      <c r="D80" s="5"/>
      <c r="E80" s="5"/>
      <c r="F80" s="5"/>
      <c r="G80" s="5"/>
      <c r="H80" s="5"/>
      <c r="I80" s="6"/>
      <c r="J80" s="6"/>
      <c r="K80" s="6"/>
      <c r="L80" s="6"/>
      <c r="M80" s="6"/>
      <c r="N80" s="6"/>
    </row>
    <row r="81" spans="1:14" ht="12.75" customHeight="1" x14ac:dyDescent="0.2">
      <c r="A81" s="5"/>
      <c r="B81" s="5"/>
      <c r="C81" s="5"/>
      <c r="D81" s="5"/>
      <c r="E81" s="5"/>
      <c r="F81" s="5"/>
      <c r="G81" s="5"/>
      <c r="H81" s="5"/>
      <c r="I81" s="6"/>
      <c r="J81" s="6"/>
      <c r="K81" s="6"/>
      <c r="L81" s="6"/>
      <c r="M81" s="6"/>
      <c r="N81" s="6"/>
    </row>
    <row r="82" spans="1:14" ht="12.75" customHeight="1" x14ac:dyDescent="0.2">
      <c r="A82" s="5"/>
      <c r="B82" s="5"/>
      <c r="C82" s="5"/>
      <c r="D82" s="5"/>
      <c r="E82" s="5"/>
      <c r="F82" s="5"/>
      <c r="G82" s="5"/>
      <c r="H82" s="5"/>
      <c r="I82" s="6"/>
      <c r="J82" s="6"/>
      <c r="K82" s="6"/>
      <c r="L82" s="6"/>
      <c r="M82" s="6"/>
      <c r="N82" s="6"/>
    </row>
    <row r="83" spans="1:14" ht="12.75" customHeight="1" x14ac:dyDescent="0.2">
      <c r="A83" s="5"/>
      <c r="B83" s="5"/>
      <c r="C83" s="5"/>
      <c r="D83" s="5"/>
      <c r="E83" s="5"/>
      <c r="F83" s="5"/>
      <c r="G83" s="5"/>
      <c r="H83" s="5"/>
      <c r="I83" s="6"/>
      <c r="J83" s="6"/>
      <c r="K83" s="6"/>
      <c r="L83" s="6"/>
      <c r="M83" s="6"/>
      <c r="N83" s="6"/>
    </row>
    <row r="84" spans="1:14" ht="12.75" customHeight="1" x14ac:dyDescent="0.2">
      <c r="A84" s="5"/>
      <c r="B84" s="5"/>
      <c r="C84" s="5"/>
      <c r="D84" s="5"/>
      <c r="E84" s="5"/>
      <c r="F84" s="5"/>
      <c r="G84" s="5"/>
      <c r="H84" s="5"/>
      <c r="I84" s="6"/>
      <c r="J84" s="6"/>
      <c r="K84" s="6"/>
      <c r="L84" s="6"/>
      <c r="M84" s="6"/>
      <c r="N84" s="6"/>
    </row>
    <row r="85" spans="1:14" ht="12.75" customHeight="1" x14ac:dyDescent="0.2">
      <c r="A85" s="5"/>
      <c r="B85" s="5"/>
      <c r="C85" s="5"/>
      <c r="D85" s="5"/>
      <c r="E85" s="5"/>
      <c r="F85" s="5"/>
      <c r="G85" s="5"/>
      <c r="H85" s="5"/>
      <c r="I85" s="6"/>
      <c r="J85" s="6"/>
      <c r="K85" s="6"/>
      <c r="L85" s="6"/>
      <c r="M85" s="6"/>
      <c r="N85" s="6"/>
    </row>
    <row r="86" spans="1:14" ht="12.75" customHeight="1" x14ac:dyDescent="0.2">
      <c r="A86" s="5"/>
      <c r="B86" s="5"/>
      <c r="C86" s="5"/>
      <c r="D86" s="5"/>
      <c r="E86" s="5"/>
      <c r="F86" s="5"/>
      <c r="G86" s="5"/>
      <c r="H86" s="5"/>
      <c r="I86" s="6"/>
      <c r="J86" s="6"/>
      <c r="K86" s="6"/>
      <c r="L86" s="6"/>
      <c r="M86" s="6"/>
      <c r="N86" s="6"/>
    </row>
    <row r="87" spans="1:14" ht="12.75" customHeight="1" x14ac:dyDescent="0.2">
      <c r="A87" s="5"/>
      <c r="B87" s="5"/>
      <c r="C87" s="5"/>
      <c r="D87" s="5"/>
      <c r="E87" s="5"/>
      <c r="F87" s="5"/>
      <c r="G87" s="5"/>
      <c r="H87" s="5"/>
      <c r="I87" s="6"/>
      <c r="J87" s="6"/>
      <c r="K87" s="6"/>
      <c r="L87" s="6"/>
      <c r="M87" s="6"/>
      <c r="N87" s="6"/>
    </row>
    <row r="88" spans="1:14" ht="12.75" customHeight="1" x14ac:dyDescent="0.2">
      <c r="A88" s="5"/>
      <c r="B88" s="5"/>
      <c r="C88" s="5"/>
      <c r="D88" s="5"/>
      <c r="E88" s="5"/>
      <c r="F88" s="5"/>
      <c r="G88" s="5"/>
      <c r="H88" s="5"/>
      <c r="I88" s="6"/>
      <c r="J88" s="6"/>
      <c r="K88" s="6"/>
      <c r="L88" s="6"/>
      <c r="M88" s="6"/>
      <c r="N88" s="6"/>
    </row>
    <row r="89" spans="1:14" ht="12.75" customHeight="1" x14ac:dyDescent="0.2">
      <c r="A89" s="5"/>
      <c r="B89" s="5"/>
      <c r="C89" s="5"/>
      <c r="D89" s="5"/>
      <c r="E89" s="5"/>
      <c r="F89" s="5"/>
      <c r="G89" s="5"/>
      <c r="H89" s="5"/>
      <c r="I89" s="6"/>
      <c r="J89" s="6"/>
      <c r="K89" s="6"/>
      <c r="L89" s="6"/>
      <c r="M89" s="6"/>
      <c r="N89" s="6"/>
    </row>
    <row r="90" spans="1:14" ht="12.75" customHeight="1" x14ac:dyDescent="0.2">
      <c r="A90" s="5"/>
      <c r="B90" s="5"/>
      <c r="C90" s="5"/>
      <c r="D90" s="5"/>
      <c r="E90" s="5"/>
      <c r="F90" s="5"/>
      <c r="G90" s="5"/>
      <c r="H90" s="5"/>
      <c r="I90" s="6"/>
      <c r="J90" s="6"/>
      <c r="K90" s="6"/>
      <c r="L90" s="6"/>
      <c r="M90" s="6"/>
      <c r="N90" s="6"/>
    </row>
    <row r="91" spans="1:14" ht="12.75" customHeight="1" x14ac:dyDescent="0.2">
      <c r="A91" s="5"/>
      <c r="B91" s="5"/>
      <c r="C91" s="5"/>
      <c r="D91" s="5"/>
      <c r="E91" s="5"/>
      <c r="F91" s="5"/>
      <c r="G91" s="5"/>
      <c r="H91" s="5"/>
      <c r="I91" s="6"/>
      <c r="J91" s="6"/>
      <c r="K91" s="6"/>
      <c r="L91" s="6"/>
      <c r="M91" s="6"/>
      <c r="N91" s="6"/>
    </row>
    <row r="92" spans="1:14" ht="12.75" customHeight="1" x14ac:dyDescent="0.2">
      <c r="A92" s="5"/>
      <c r="B92" s="5"/>
      <c r="C92" s="5"/>
      <c r="D92" s="5"/>
      <c r="E92" s="5"/>
      <c r="F92" s="5"/>
      <c r="G92" s="5"/>
      <c r="H92" s="5"/>
      <c r="I92" s="6"/>
      <c r="J92" s="6"/>
      <c r="K92" s="6"/>
      <c r="L92" s="6"/>
      <c r="M92" s="6"/>
      <c r="N92" s="6"/>
    </row>
    <row r="93" spans="1:14" ht="12.75" customHeight="1" x14ac:dyDescent="0.2">
      <c r="A93" s="5"/>
      <c r="B93" s="5"/>
      <c r="C93" s="5"/>
      <c r="D93" s="5"/>
      <c r="E93" s="5"/>
      <c r="F93" s="5"/>
      <c r="G93" s="5"/>
      <c r="H93" s="5"/>
      <c r="I93" s="6"/>
      <c r="J93" s="6"/>
      <c r="K93" s="6"/>
      <c r="L93" s="6"/>
      <c r="M93" s="6"/>
      <c r="N93" s="6"/>
    </row>
    <row r="94" spans="1:14" ht="12.75" customHeight="1" x14ac:dyDescent="0.2">
      <c r="A94" s="5"/>
      <c r="B94" s="5"/>
      <c r="C94" s="5"/>
      <c r="D94" s="5"/>
      <c r="E94" s="5"/>
      <c r="F94" s="5"/>
      <c r="G94" s="5"/>
      <c r="H94" s="5"/>
      <c r="I94" s="6"/>
      <c r="J94" s="6"/>
      <c r="K94" s="6"/>
      <c r="L94" s="6"/>
      <c r="M94" s="6"/>
      <c r="N94" s="6"/>
    </row>
    <row r="95" spans="1:14" ht="12.75" customHeight="1" x14ac:dyDescent="0.2">
      <c r="A95" s="5"/>
      <c r="B95" s="5"/>
      <c r="C95" s="5"/>
      <c r="D95" s="5"/>
      <c r="E95" s="5"/>
      <c r="F95" s="5"/>
      <c r="G95" s="5"/>
      <c r="H95" s="5"/>
      <c r="I95" s="6"/>
      <c r="J95" s="6"/>
      <c r="K95" s="6"/>
      <c r="L95" s="6"/>
      <c r="M95" s="6"/>
      <c r="N95" s="6"/>
    </row>
    <row r="96" spans="1:14" ht="12.75" customHeight="1" x14ac:dyDescent="0.2">
      <c r="A96" s="5"/>
      <c r="B96" s="5"/>
      <c r="C96" s="5"/>
      <c r="D96" s="5"/>
      <c r="E96" s="5"/>
      <c r="F96" s="5"/>
      <c r="G96" s="5"/>
      <c r="H96" s="5"/>
      <c r="I96" s="6"/>
      <c r="J96" s="6"/>
      <c r="K96" s="6"/>
      <c r="L96" s="6"/>
      <c r="M96" s="6"/>
      <c r="N96" s="6"/>
    </row>
    <row r="97" spans="1:14" ht="12.75" customHeight="1" x14ac:dyDescent="0.2">
      <c r="A97" s="5"/>
      <c r="B97" s="5"/>
      <c r="C97" s="5"/>
      <c r="D97" s="5"/>
      <c r="E97" s="5"/>
      <c r="F97" s="5"/>
      <c r="G97" s="5"/>
      <c r="H97" s="5"/>
      <c r="I97" s="6"/>
      <c r="J97" s="6"/>
      <c r="K97" s="6"/>
      <c r="L97" s="6"/>
      <c r="M97" s="6"/>
      <c r="N97" s="6"/>
    </row>
    <row r="98" spans="1:14" ht="12.75" customHeight="1" x14ac:dyDescent="0.2">
      <c r="A98" s="5"/>
      <c r="B98" s="5"/>
      <c r="C98" s="5"/>
      <c r="D98" s="5"/>
      <c r="E98" s="5"/>
      <c r="F98" s="5"/>
      <c r="G98" s="5"/>
      <c r="H98" s="5"/>
      <c r="I98" s="6"/>
      <c r="J98" s="6"/>
      <c r="K98" s="6"/>
      <c r="L98" s="6"/>
      <c r="M98" s="6"/>
      <c r="N98" s="6"/>
    </row>
    <row r="99" spans="1:14" ht="12.75" customHeight="1" x14ac:dyDescent="0.2">
      <c r="A99" s="5"/>
      <c r="B99" s="5"/>
      <c r="C99" s="5"/>
      <c r="D99" s="5"/>
      <c r="E99" s="5"/>
      <c r="F99" s="5"/>
      <c r="G99" s="5"/>
      <c r="H99" s="5"/>
      <c r="I99" s="6"/>
      <c r="J99" s="6"/>
      <c r="K99" s="6"/>
      <c r="L99" s="6"/>
      <c r="M99" s="6"/>
      <c r="N99" s="6"/>
    </row>
    <row r="100" spans="1:14" ht="12.75" customHeight="1" x14ac:dyDescent="0.2">
      <c r="A100" s="5"/>
      <c r="B100" s="5"/>
      <c r="C100" s="5"/>
      <c r="D100" s="5"/>
      <c r="E100" s="5"/>
      <c r="F100" s="5"/>
      <c r="G100" s="5"/>
      <c r="H100" s="5"/>
      <c r="I100" s="6"/>
      <c r="J100" s="6"/>
      <c r="K100" s="6"/>
      <c r="L100" s="6"/>
      <c r="M100" s="6"/>
      <c r="N100" s="6"/>
    </row>
    <row r="101" spans="1:14" ht="12.75" customHeight="1" x14ac:dyDescent="0.2">
      <c r="A101" s="5"/>
      <c r="B101" s="5"/>
      <c r="C101" s="5"/>
      <c r="D101" s="5"/>
      <c r="E101" s="5"/>
      <c r="F101" s="5"/>
      <c r="G101" s="5"/>
      <c r="H101" s="5"/>
      <c r="I101" s="6"/>
      <c r="J101" s="6"/>
      <c r="K101" s="6"/>
      <c r="L101" s="6"/>
      <c r="M101" s="6"/>
      <c r="N101" s="6"/>
    </row>
    <row r="102" spans="1:14" ht="12.75" customHeight="1" x14ac:dyDescent="0.2">
      <c r="A102" s="5"/>
      <c r="B102" s="5"/>
      <c r="C102" s="5"/>
      <c r="D102" s="5"/>
      <c r="E102" s="5"/>
      <c r="F102" s="5"/>
      <c r="G102" s="5"/>
      <c r="H102" s="5"/>
      <c r="I102" s="6"/>
      <c r="J102" s="6"/>
      <c r="K102" s="6"/>
      <c r="L102" s="6"/>
      <c r="M102" s="6"/>
      <c r="N102" s="6"/>
    </row>
    <row r="103" spans="1:14" ht="12.75" customHeight="1" x14ac:dyDescent="0.2">
      <c r="A103" s="5"/>
      <c r="B103" s="5"/>
      <c r="C103" s="5"/>
      <c r="D103" s="5"/>
      <c r="E103" s="5"/>
      <c r="F103" s="5"/>
      <c r="G103" s="5"/>
      <c r="H103" s="5"/>
      <c r="I103" s="6"/>
      <c r="J103" s="6"/>
      <c r="K103" s="6"/>
      <c r="L103" s="6"/>
      <c r="M103" s="6"/>
      <c r="N103" s="6"/>
    </row>
    <row r="104" spans="1:14" ht="12.75" customHeight="1" x14ac:dyDescent="0.2">
      <c r="A104" s="5"/>
      <c r="B104" s="5"/>
      <c r="C104" s="5"/>
      <c r="D104" s="5"/>
      <c r="E104" s="5"/>
      <c r="F104" s="5"/>
      <c r="G104" s="5"/>
      <c r="H104" s="5"/>
      <c r="I104" s="6"/>
      <c r="J104" s="6"/>
      <c r="K104" s="6"/>
      <c r="L104" s="6"/>
      <c r="M104" s="6"/>
      <c r="N104" s="6"/>
    </row>
    <row r="105" spans="1:14" ht="12.75" customHeight="1" x14ac:dyDescent="0.2">
      <c r="A105" s="5"/>
      <c r="B105" s="5"/>
      <c r="C105" s="5"/>
      <c r="D105" s="5"/>
      <c r="E105" s="5"/>
      <c r="F105" s="5"/>
      <c r="G105" s="5"/>
      <c r="H105" s="5"/>
      <c r="I105" s="6"/>
      <c r="J105" s="6"/>
      <c r="K105" s="6"/>
      <c r="L105" s="6"/>
      <c r="M105" s="6"/>
      <c r="N105" s="6"/>
    </row>
    <row r="106" spans="1:14" ht="12.75" customHeight="1" x14ac:dyDescent="0.2">
      <c r="A106" s="5"/>
      <c r="B106" s="5"/>
      <c r="C106" s="5"/>
      <c r="D106" s="5"/>
      <c r="E106" s="5"/>
      <c r="F106" s="5"/>
      <c r="G106" s="5"/>
      <c r="H106" s="5"/>
      <c r="I106" s="6"/>
      <c r="J106" s="6"/>
      <c r="K106" s="6"/>
      <c r="L106" s="6"/>
      <c r="M106" s="6"/>
      <c r="N106" s="6"/>
    </row>
    <row r="107" spans="1:14" ht="12.75" customHeight="1" x14ac:dyDescent="0.2">
      <c r="A107" s="5"/>
      <c r="B107" s="5"/>
      <c r="C107" s="5"/>
      <c r="D107" s="5"/>
      <c r="E107" s="5"/>
      <c r="F107" s="5"/>
      <c r="G107" s="5"/>
      <c r="H107" s="5"/>
      <c r="I107" s="6"/>
      <c r="J107" s="6"/>
      <c r="K107" s="6"/>
      <c r="L107" s="6"/>
      <c r="M107" s="6"/>
      <c r="N107" s="6"/>
    </row>
    <row r="108" spans="1:14" ht="12.75" customHeight="1" x14ac:dyDescent="0.2">
      <c r="A108" s="5"/>
      <c r="B108" s="5"/>
      <c r="C108" s="5"/>
      <c r="D108" s="5"/>
      <c r="E108" s="5"/>
      <c r="F108" s="5"/>
      <c r="G108" s="5"/>
      <c r="H108" s="5"/>
      <c r="I108" s="6"/>
      <c r="J108" s="6"/>
      <c r="K108" s="6"/>
      <c r="L108" s="6"/>
      <c r="M108" s="6"/>
      <c r="N108" s="6"/>
    </row>
    <row r="109" spans="1:14" ht="12.75" customHeight="1" x14ac:dyDescent="0.2">
      <c r="A109" s="5"/>
      <c r="B109" s="5"/>
      <c r="C109" s="5"/>
      <c r="D109" s="5"/>
      <c r="E109" s="5"/>
      <c r="F109" s="5"/>
      <c r="G109" s="5"/>
      <c r="H109" s="5"/>
      <c r="I109" s="6"/>
      <c r="J109" s="6"/>
      <c r="K109" s="6"/>
      <c r="L109" s="6"/>
      <c r="M109" s="6"/>
      <c r="N109" s="6"/>
    </row>
    <row r="110" spans="1:14" ht="12.75" customHeight="1" x14ac:dyDescent="0.2">
      <c r="A110" s="5"/>
      <c r="B110" s="5"/>
      <c r="C110" s="5"/>
      <c r="D110" s="5"/>
      <c r="E110" s="5"/>
      <c r="F110" s="5"/>
      <c r="G110" s="5"/>
      <c r="H110" s="5"/>
      <c r="I110" s="6"/>
      <c r="J110" s="6"/>
      <c r="K110" s="6"/>
      <c r="L110" s="6"/>
      <c r="M110" s="6"/>
      <c r="N110" s="6"/>
    </row>
    <row r="111" spans="1:14" ht="12.75" customHeight="1" x14ac:dyDescent="0.2">
      <c r="A111" s="5"/>
      <c r="B111" s="5"/>
      <c r="C111" s="5"/>
      <c r="D111" s="5"/>
      <c r="E111" s="5"/>
      <c r="F111" s="5"/>
      <c r="G111" s="5"/>
      <c r="H111" s="5"/>
      <c r="I111" s="6"/>
      <c r="J111" s="6"/>
      <c r="K111" s="6"/>
      <c r="L111" s="6"/>
      <c r="M111" s="6"/>
      <c r="N111" s="6"/>
    </row>
    <row r="112" spans="1:14" ht="12.75" customHeight="1" x14ac:dyDescent="0.2">
      <c r="A112" s="5"/>
      <c r="B112" s="5"/>
      <c r="C112" s="5"/>
      <c r="D112" s="5"/>
      <c r="E112" s="5"/>
      <c r="F112" s="5"/>
      <c r="G112" s="5"/>
      <c r="H112" s="5"/>
      <c r="I112" s="6"/>
      <c r="J112" s="6"/>
      <c r="K112" s="6"/>
      <c r="L112" s="6"/>
      <c r="M112" s="6"/>
      <c r="N112" s="6"/>
    </row>
    <row r="113" spans="1:14" ht="12.75" customHeight="1" x14ac:dyDescent="0.2">
      <c r="A113" s="5"/>
      <c r="B113" s="5"/>
      <c r="C113" s="5"/>
      <c r="D113" s="5"/>
      <c r="E113" s="5"/>
      <c r="F113" s="5"/>
      <c r="G113" s="5"/>
      <c r="H113" s="5"/>
      <c r="I113" s="6"/>
      <c r="J113" s="6"/>
      <c r="K113" s="6"/>
      <c r="L113" s="6"/>
      <c r="M113" s="6"/>
      <c r="N113" s="6"/>
    </row>
  </sheetData>
  <mergeCells count="11">
    <mergeCell ref="A26:C26"/>
    <mergeCell ref="A20:C20"/>
    <mergeCell ref="B17:E17"/>
    <mergeCell ref="B15:E15"/>
    <mergeCell ref="B16:E16"/>
    <mergeCell ref="B13:E13"/>
    <mergeCell ref="B14:E14"/>
    <mergeCell ref="B10:E12"/>
    <mergeCell ref="A8:F8"/>
    <mergeCell ref="A9:F9"/>
    <mergeCell ref="A10:A12"/>
  </mergeCells>
  <pageMargins left="0.78740200000000005" right="0.78740200000000005" top="0.98425200000000002" bottom="0.98425200000000002" header="0.49212600000000001" footer="0.49212600000000001"/>
  <pageSetup orientation="portrait"/>
  <headerFooter>
    <oddFooter>&amp;C&amp;"Helvetica Neue,Regular"&amp;12&amp;K000000&amp;P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9"/>
  <sheetViews>
    <sheetView showGridLines="0" tabSelected="1" workbookViewId="0">
      <selection activeCell="F3" sqref="F3"/>
    </sheetView>
  </sheetViews>
  <sheetFormatPr defaultColWidth="8.85546875" defaultRowHeight="12.75" customHeight="1" x14ac:dyDescent="0.2"/>
  <cols>
    <col min="1" max="1" width="57.7109375" style="77" customWidth="1"/>
    <col min="2" max="2" width="11" style="77" customWidth="1"/>
    <col min="3" max="3" width="14.28515625" style="77" customWidth="1"/>
    <col min="4" max="4" width="19.42578125" style="77" customWidth="1"/>
    <col min="5" max="5" width="21.7109375" style="77" customWidth="1"/>
    <col min="6" max="6" width="8" style="77" customWidth="1"/>
    <col min="7" max="7" width="8.85546875" style="77" customWidth="1"/>
    <col min="8" max="16384" width="8.85546875" style="77"/>
  </cols>
  <sheetData>
    <row r="1" spans="1:6" ht="13.7" customHeight="1" x14ac:dyDescent="0.2">
      <c r="A1" s="78" t="s">
        <v>0</v>
      </c>
      <c r="B1" s="78" t="s">
        <v>1</v>
      </c>
      <c r="C1" s="78" t="s">
        <v>2</v>
      </c>
      <c r="D1" s="78" t="s">
        <v>3</v>
      </c>
      <c r="E1" s="78" t="s">
        <v>4</v>
      </c>
      <c r="F1" s="78" t="s">
        <v>5</v>
      </c>
    </row>
    <row r="2" spans="1:6" ht="13.7" customHeight="1" x14ac:dyDescent="0.2">
      <c r="A2" s="16"/>
      <c r="B2" s="16"/>
      <c r="C2" s="16"/>
      <c r="D2" s="16"/>
      <c r="E2" s="5"/>
      <c r="F2" s="42">
        <v>2</v>
      </c>
    </row>
    <row r="3" spans="1:6" ht="13.7" customHeight="1" x14ac:dyDescent="0.2">
      <c r="A3" s="16"/>
      <c r="B3" s="16"/>
      <c r="C3" s="16"/>
      <c r="D3" s="16"/>
      <c r="E3" s="5"/>
      <c r="F3" s="5"/>
    </row>
    <row r="4" spans="1:6" ht="13.7" customHeight="1" x14ac:dyDescent="0.2">
      <c r="A4" s="79">
        <v>90</v>
      </c>
      <c r="B4" s="203">
        <f>B17</f>
        <v>1294</v>
      </c>
      <c r="C4" s="79">
        <f>B4/A4</f>
        <v>14.377777777777778</v>
      </c>
      <c r="D4" s="78" t="s">
        <v>6</v>
      </c>
      <c r="E4" s="61">
        <f>C4*0.6666</f>
        <v>9.584226666666666</v>
      </c>
      <c r="F4" s="42">
        <f>E4/F2</f>
        <v>4.792113333333333</v>
      </c>
    </row>
    <row r="5" spans="1:6" ht="13.7" customHeight="1" x14ac:dyDescent="0.2">
      <c r="A5" s="5"/>
      <c r="B5" s="5"/>
      <c r="C5" s="5"/>
      <c r="D5" s="5"/>
      <c r="E5" s="5"/>
      <c r="F5" s="5"/>
    </row>
    <row r="6" spans="1:6" ht="13.7" customHeight="1" x14ac:dyDescent="0.2">
      <c r="A6" s="5"/>
      <c r="B6" s="5"/>
      <c r="C6" s="5"/>
      <c r="D6" s="5"/>
      <c r="E6" s="5"/>
      <c r="F6" s="5"/>
    </row>
    <row r="7" spans="1:6" ht="14.1" customHeight="1" x14ac:dyDescent="0.2">
      <c r="A7" s="52"/>
      <c r="B7" s="52"/>
      <c r="C7" s="52"/>
      <c r="D7" s="52"/>
      <c r="E7" s="52"/>
      <c r="F7" s="52"/>
    </row>
    <row r="8" spans="1:6" ht="25.9" customHeight="1" x14ac:dyDescent="0.2">
      <c r="A8" s="151" t="s">
        <v>56</v>
      </c>
      <c r="B8" s="152"/>
      <c r="C8" s="153"/>
      <c r="D8" s="153"/>
      <c r="E8" s="153"/>
      <c r="F8" s="154"/>
    </row>
    <row r="9" spans="1:6" ht="13.7" customHeight="1" x14ac:dyDescent="0.2">
      <c r="A9" s="155" t="s">
        <v>57</v>
      </c>
      <c r="B9" s="156"/>
      <c r="C9" s="156"/>
      <c r="D9" s="156"/>
      <c r="E9" s="156"/>
      <c r="F9" s="157"/>
    </row>
    <row r="10" spans="1:6" ht="13.7" customHeight="1" x14ac:dyDescent="0.2">
      <c r="A10" s="80" t="s">
        <v>58</v>
      </c>
      <c r="B10" s="158">
        <v>2</v>
      </c>
      <c r="C10" s="159"/>
      <c r="D10" s="158"/>
      <c r="E10" s="159"/>
      <c r="F10" s="81"/>
    </row>
    <row r="11" spans="1:6" ht="13.7" customHeight="1" x14ac:dyDescent="0.2">
      <c r="A11" s="82" t="s">
        <v>59</v>
      </c>
      <c r="B11" s="160">
        <v>50</v>
      </c>
      <c r="C11" s="161"/>
      <c r="D11" s="160"/>
      <c r="E11" s="162"/>
      <c r="F11" s="83"/>
    </row>
    <row r="12" spans="1:6" ht="13.7" customHeight="1" x14ac:dyDescent="0.2">
      <c r="A12" s="84" t="s">
        <v>60</v>
      </c>
      <c r="B12" s="163">
        <f>IF(B10*B11&lt;=1500,1,IF(AND(B10*B11&gt;1500,B10*B11&lt;=3000),0.92,IF(AND(B10*B11&gt;3000,B10*B11&lt;=4500),0.83,IF(AND(B10*B11&gt;4500,B10*B11&lt;=6000),0.75,IF(AND(B10*B11&gt;6000,B10*B11&lt;=7500),0.67,IF(AND(B10*B11&gt;7500,B10*B11&lt;=9000),0.58,0.5))))))</f>
        <v>1</v>
      </c>
      <c r="C12" s="164"/>
      <c r="D12" s="163"/>
      <c r="E12" s="165"/>
      <c r="F12" s="86"/>
    </row>
    <row r="13" spans="1:6" ht="13.7" customHeight="1" x14ac:dyDescent="0.2">
      <c r="A13" s="82" t="s">
        <v>61</v>
      </c>
      <c r="B13" s="166">
        <v>20</v>
      </c>
      <c r="C13" s="164"/>
      <c r="D13" s="166"/>
      <c r="E13" s="167"/>
      <c r="F13" s="83"/>
    </row>
    <row r="14" spans="1:6" ht="13.7" customHeight="1" x14ac:dyDescent="0.2">
      <c r="A14" s="82" t="s">
        <v>62</v>
      </c>
      <c r="B14" s="168">
        <v>3</v>
      </c>
      <c r="C14" s="164"/>
      <c r="D14" s="168"/>
      <c r="E14" s="169"/>
      <c r="F14" s="83"/>
    </row>
    <row r="15" spans="1:6" ht="13.7" customHeight="1" x14ac:dyDescent="0.2">
      <c r="A15" s="84" t="s">
        <v>63</v>
      </c>
      <c r="B15" s="163">
        <v>97</v>
      </c>
      <c r="C15" s="164"/>
      <c r="D15" s="163"/>
      <c r="E15" s="165"/>
      <c r="F15" s="86"/>
    </row>
    <row r="16" spans="1:6" ht="13.7" customHeight="1" x14ac:dyDescent="0.2">
      <c r="A16" s="82" t="s">
        <v>64</v>
      </c>
      <c r="B16" s="160">
        <v>1</v>
      </c>
      <c r="C16" s="164"/>
      <c r="D16" s="160"/>
      <c r="E16" s="162"/>
      <c r="F16" s="83"/>
    </row>
    <row r="17" spans="1:6" ht="13.7" customHeight="1" x14ac:dyDescent="0.2">
      <c r="A17" s="84" t="s">
        <v>65</v>
      </c>
      <c r="B17" s="163">
        <f>1000+B10*(B11*B12+B15*B16)</f>
        <v>1294</v>
      </c>
      <c r="C17" s="164"/>
      <c r="D17" s="163"/>
      <c r="E17" s="165"/>
      <c r="F17" s="86"/>
    </row>
    <row r="18" spans="1:6" ht="14.45" customHeight="1" x14ac:dyDescent="0.2">
      <c r="A18" s="82" t="s">
        <v>66</v>
      </c>
      <c r="B18" s="168">
        <v>100</v>
      </c>
      <c r="C18" s="164"/>
      <c r="D18" s="168"/>
      <c r="E18" s="168"/>
      <c r="F18" s="83"/>
    </row>
    <row r="19" spans="1:6" ht="13.7" customHeight="1" x14ac:dyDescent="0.2">
      <c r="A19" s="82" t="s">
        <v>67</v>
      </c>
      <c r="B19" s="168">
        <v>1</v>
      </c>
      <c r="C19" s="164"/>
      <c r="D19" s="168"/>
      <c r="E19" s="168"/>
      <c r="F19" s="83"/>
    </row>
    <row r="20" spans="1:6" ht="13.7" customHeight="1" x14ac:dyDescent="0.2">
      <c r="A20" s="84" t="s">
        <v>68</v>
      </c>
      <c r="B20" s="163">
        <v>0.8</v>
      </c>
      <c r="C20" s="170"/>
      <c r="D20" s="163"/>
      <c r="E20" s="165"/>
      <c r="F20" s="86"/>
    </row>
    <row r="21" spans="1:6" ht="13.7" customHeight="1" x14ac:dyDescent="0.2">
      <c r="A21" s="82" t="s">
        <v>69</v>
      </c>
      <c r="B21" s="160">
        <v>1.2</v>
      </c>
      <c r="C21" s="162"/>
      <c r="D21" s="160"/>
      <c r="E21" s="162"/>
      <c r="F21" s="83"/>
    </row>
    <row r="22" spans="1:6" ht="13.7" customHeight="1" x14ac:dyDescent="0.2">
      <c r="A22" s="84" t="s">
        <v>70</v>
      </c>
      <c r="B22" s="88">
        <f>B21*2</f>
        <v>2.4</v>
      </c>
      <c r="C22" s="89">
        <f>B21*4</f>
        <v>4.8</v>
      </c>
      <c r="D22" s="88"/>
      <c r="E22" s="89"/>
      <c r="F22" s="86"/>
    </row>
    <row r="23" spans="1:6" ht="13.7" customHeight="1" x14ac:dyDescent="0.2">
      <c r="A23" s="82" t="s">
        <v>71</v>
      </c>
      <c r="B23" s="160">
        <v>2.2000000000000002</v>
      </c>
      <c r="C23" s="171"/>
      <c r="D23" s="160"/>
      <c r="E23" s="162"/>
      <c r="F23" s="83"/>
    </row>
    <row r="24" spans="1:6" ht="13.7" customHeight="1" x14ac:dyDescent="0.2">
      <c r="A24" s="84" t="s">
        <v>72</v>
      </c>
      <c r="B24" s="85">
        <f>IF(B17&lt;=6000,1.2,IF(AND(B17&gt;=6000,B17&lt;=10000),1.5,1.8))</f>
        <v>1.2</v>
      </c>
      <c r="C24" s="85">
        <f>IF(B17&lt;=6000,2.2,IF(AND(B17&gt;=6000,B17&lt;=10000),2.5,2.8))</f>
        <v>2.2000000000000002</v>
      </c>
      <c r="D24" s="85"/>
      <c r="E24" s="85"/>
      <c r="F24" s="86"/>
    </row>
    <row r="25" spans="1:6" ht="13.7" customHeight="1" x14ac:dyDescent="0.2">
      <c r="A25" s="82" t="s">
        <v>73</v>
      </c>
      <c r="B25" s="160">
        <v>0.95</v>
      </c>
      <c r="C25" s="161"/>
      <c r="D25" s="160"/>
      <c r="E25" s="162"/>
      <c r="F25" s="83"/>
    </row>
    <row r="26" spans="1:6" ht="13.7" customHeight="1" x14ac:dyDescent="0.2">
      <c r="A26" s="82" t="s">
        <v>74</v>
      </c>
      <c r="B26" s="168">
        <v>5</v>
      </c>
      <c r="C26" s="164"/>
      <c r="D26" s="168"/>
      <c r="E26" s="169"/>
      <c r="F26" s="83"/>
    </row>
    <row r="27" spans="1:6" ht="13.7" customHeight="1" x14ac:dyDescent="0.2">
      <c r="A27" s="82" t="s">
        <v>75</v>
      </c>
      <c r="B27" s="168">
        <v>5</v>
      </c>
      <c r="C27" s="164"/>
      <c r="D27" s="168"/>
      <c r="E27" s="169"/>
      <c r="F27" s="83"/>
    </row>
    <row r="28" spans="1:6" ht="13.7" customHeight="1" x14ac:dyDescent="0.2">
      <c r="A28" s="84" t="s">
        <v>76</v>
      </c>
      <c r="B28" s="172">
        <f>ROUNDUP(B25*100/3,0)</f>
        <v>32</v>
      </c>
      <c r="C28" s="164"/>
      <c r="D28" s="172"/>
      <c r="E28" s="172"/>
      <c r="F28" s="86"/>
    </row>
    <row r="29" spans="1:6" ht="13.7" customHeight="1" x14ac:dyDescent="0.2">
      <c r="A29" s="84" t="s">
        <v>77</v>
      </c>
      <c r="B29" s="172">
        <v>5</v>
      </c>
      <c r="C29" s="164"/>
      <c r="D29" s="172"/>
      <c r="E29" s="172"/>
      <c r="F29" s="86"/>
    </row>
    <row r="30" spans="1:6" ht="13.7" customHeight="1" x14ac:dyDescent="0.2">
      <c r="A30" s="84" t="s">
        <v>78</v>
      </c>
      <c r="B30" s="163">
        <f>B25+B18/1000+B26/100+B27/100+B29/100</f>
        <v>1.2000000000000002</v>
      </c>
      <c r="C30" s="164"/>
      <c r="D30" s="163"/>
      <c r="E30" s="165"/>
      <c r="F30" s="86"/>
    </row>
    <row r="31" spans="1:6" ht="13.7" customHeight="1" x14ac:dyDescent="0.2">
      <c r="A31" s="84" t="s">
        <v>79</v>
      </c>
      <c r="B31" s="163">
        <f>B21*B23*B25*1000</f>
        <v>2508</v>
      </c>
      <c r="C31" s="170"/>
      <c r="D31" s="163"/>
      <c r="E31" s="165"/>
      <c r="F31" s="86"/>
    </row>
    <row r="32" spans="1:6" ht="13.7" customHeight="1" x14ac:dyDescent="0.2">
      <c r="A32" s="84" t="s">
        <v>80</v>
      </c>
      <c r="B32" s="90" t="str">
        <f>IF(B19=2,B21*B23*B25*1000*2/3,"")</f>
        <v/>
      </c>
      <c r="C32" s="90" t="str">
        <f>IF(B19=2,B23*2/3,"")</f>
        <v/>
      </c>
      <c r="D32" s="85"/>
      <c r="E32" s="91"/>
      <c r="F32" s="86"/>
    </row>
    <row r="33" spans="1:6" ht="13.7" customHeight="1" x14ac:dyDescent="0.2">
      <c r="A33" s="84" t="s">
        <v>81</v>
      </c>
      <c r="B33" s="90" t="str">
        <f>IF(B19=2,B21*B23*B25*1000/3,"")</f>
        <v/>
      </c>
      <c r="C33" s="90" t="str">
        <f>IF(B19=2,B23/3,"")</f>
        <v/>
      </c>
      <c r="D33" s="85"/>
      <c r="E33" s="91"/>
      <c r="F33" s="86"/>
    </row>
    <row r="34" spans="1:6" ht="13.7" customHeight="1" x14ac:dyDescent="0.2">
      <c r="A34" s="84" t="s">
        <v>82</v>
      </c>
      <c r="B34" s="173" t="str">
        <f>IF(B19=2,0.05*B21*B25*10000,"")</f>
        <v/>
      </c>
      <c r="C34" s="171"/>
      <c r="D34" s="163"/>
      <c r="E34" s="165"/>
      <c r="F34" s="86"/>
    </row>
    <row r="35" spans="1:6" ht="13.7" customHeight="1" x14ac:dyDescent="0.2">
      <c r="A35" s="82" t="s">
        <v>83</v>
      </c>
      <c r="B35" s="87">
        <v>20</v>
      </c>
      <c r="C35" s="87">
        <v>10</v>
      </c>
      <c r="D35" s="87"/>
      <c r="E35" s="87"/>
      <c r="F35" s="83"/>
    </row>
    <row r="36" spans="1:6" ht="13.7" customHeight="1" x14ac:dyDescent="0.2">
      <c r="A36" s="82" t="s">
        <v>84</v>
      </c>
      <c r="B36" s="174">
        <v>30</v>
      </c>
      <c r="C36" s="175"/>
      <c r="D36" s="174"/>
      <c r="E36" s="175"/>
      <c r="F36" s="83"/>
    </row>
    <row r="37" spans="1:6" ht="13.7" customHeight="1" x14ac:dyDescent="0.2">
      <c r="A37" s="92" t="s">
        <v>85</v>
      </c>
      <c r="B37" s="176" t="str">
        <f>IF(B19=1,"","hu = "&amp;B25&amp;" &gt;= "&amp;ROUNDUP((B35+B36+B38)/100,2))</f>
        <v/>
      </c>
      <c r="C37" s="177"/>
      <c r="D37" s="178"/>
      <c r="E37" s="177"/>
      <c r="F37" s="93"/>
    </row>
    <row r="38" spans="1:6" ht="13.7" customHeight="1" x14ac:dyDescent="0.2">
      <c r="A38" s="84" t="s">
        <v>86</v>
      </c>
      <c r="B38" s="179" t="str">
        <f>IF(B19=2,IF(B14&lt;=3,100*B25/2,IF(B14&gt;3,200*B25/3,IF(B19=1,""))),"")</f>
        <v/>
      </c>
      <c r="C38" s="180"/>
      <c r="D38" s="181"/>
      <c r="E38" s="180"/>
      <c r="F38" s="86"/>
    </row>
    <row r="39" spans="1:6" ht="13.7" customHeight="1" x14ac:dyDescent="0.2">
      <c r="A39" s="84" t="s">
        <v>87</v>
      </c>
      <c r="B39" s="179" t="str">
        <f>IF(B19=2,ROUNDUP(B34/B35/C35,0),IF(B19=1,""))</f>
        <v/>
      </c>
      <c r="C39" s="182"/>
      <c r="D39" s="183"/>
      <c r="E39" s="182"/>
      <c r="F39" s="86"/>
    </row>
    <row r="40" spans="1:6" ht="13.7" customHeight="1" x14ac:dyDescent="0.2">
      <c r="A40" s="94" t="s">
        <v>88</v>
      </c>
      <c r="B40" s="184" t="str">
        <f>IF(AND(B17&gt;=1536,B31&gt;=B17),"Va = OK !","Va &lt; Vc ou &lt; Vn")</f>
        <v>Va &lt; Vc ou &lt; Vn</v>
      </c>
      <c r="C40" s="185"/>
      <c r="D40" s="186"/>
      <c r="E40" s="185"/>
      <c r="F40" s="95"/>
    </row>
    <row r="41" spans="1:6" ht="13.7" customHeight="1" x14ac:dyDescent="0.2">
      <c r="A41" s="155" t="s">
        <v>89</v>
      </c>
      <c r="B41" s="156"/>
      <c r="C41" s="156"/>
      <c r="D41" s="156"/>
      <c r="E41" s="156"/>
      <c r="F41" s="157"/>
    </row>
    <row r="42" spans="1:6" ht="13.7" customHeight="1" x14ac:dyDescent="0.2">
      <c r="A42" s="96" t="s">
        <v>90</v>
      </c>
      <c r="B42" s="187">
        <v>1.1000000000000001</v>
      </c>
      <c r="C42" s="188"/>
      <c r="D42" s="187">
        <v>1.1000000000000001</v>
      </c>
      <c r="E42" s="188"/>
      <c r="F42" s="97" t="s">
        <v>91</v>
      </c>
    </row>
    <row r="43" spans="1:6" ht="13.7" customHeight="1" x14ac:dyDescent="0.2">
      <c r="A43" s="82" t="s">
        <v>92</v>
      </c>
      <c r="B43" s="160">
        <v>2.8</v>
      </c>
      <c r="C43" s="171"/>
      <c r="D43" s="160">
        <v>1.5</v>
      </c>
      <c r="E43" s="171"/>
      <c r="F43" s="98" t="s">
        <v>91</v>
      </c>
    </row>
    <row r="44" spans="1:6" ht="13.7" customHeight="1" x14ac:dyDescent="0.2">
      <c r="A44" s="84" t="s">
        <v>72</v>
      </c>
      <c r="B44" s="85">
        <f>B24</f>
        <v>1.2</v>
      </c>
      <c r="C44" s="85">
        <f>C24</f>
        <v>2.2000000000000002</v>
      </c>
      <c r="D44" s="85">
        <f>D24</f>
        <v>0</v>
      </c>
      <c r="E44" s="85">
        <f>E24</f>
        <v>0</v>
      </c>
      <c r="F44" s="99" t="s">
        <v>91</v>
      </c>
    </row>
    <row r="45" spans="1:6" ht="13.7" customHeight="1" x14ac:dyDescent="0.2">
      <c r="A45" s="82" t="s">
        <v>73</v>
      </c>
      <c r="B45" s="160">
        <v>2.1</v>
      </c>
      <c r="C45" s="161"/>
      <c r="D45" s="160">
        <v>2.2000000000000002</v>
      </c>
      <c r="E45" s="161"/>
      <c r="F45" s="98" t="s">
        <v>91</v>
      </c>
    </row>
    <row r="46" spans="1:6" ht="13.7" customHeight="1" x14ac:dyDescent="0.2">
      <c r="A46" s="84" t="s">
        <v>78</v>
      </c>
      <c r="B46" s="163">
        <f>B45+B18/1000+B26/100+B27/100+B29/100</f>
        <v>2.3499999999999996</v>
      </c>
      <c r="C46" s="164"/>
      <c r="D46" s="163">
        <f>D45+D18/1000+D26/100+D27/100+D29/100</f>
        <v>2.2000000000000002</v>
      </c>
      <c r="E46" s="164"/>
      <c r="F46" s="99" t="s">
        <v>91</v>
      </c>
    </row>
    <row r="47" spans="1:6" ht="13.7" customHeight="1" x14ac:dyDescent="0.2">
      <c r="A47" s="84" t="s">
        <v>93</v>
      </c>
      <c r="B47" s="163">
        <f>PI()*POWER(B43,2)/4*B45*1000</f>
        <v>12930.795362175588</v>
      </c>
      <c r="C47" s="164"/>
      <c r="D47" s="163">
        <f>PI()*POWER(D43,2)/4*D45*1000</f>
        <v>3887.720908817369</v>
      </c>
      <c r="E47" s="164"/>
      <c r="F47" s="99" t="s">
        <v>94</v>
      </c>
    </row>
    <row r="48" spans="1:6" ht="13.7" customHeight="1" x14ac:dyDescent="0.2">
      <c r="A48" s="82" t="s">
        <v>95</v>
      </c>
      <c r="B48" s="168">
        <v>3</v>
      </c>
      <c r="C48" s="170"/>
      <c r="D48" s="168">
        <v>2</v>
      </c>
      <c r="E48" s="170"/>
      <c r="F48" s="98" t="s">
        <v>96</v>
      </c>
    </row>
    <row r="49" spans="1:6" ht="13.7" customHeight="1" x14ac:dyDescent="0.2">
      <c r="A49" s="84" t="s">
        <v>97</v>
      </c>
      <c r="B49" s="85">
        <f>IF(B48=2,B47*2/3,IF(B48=3,B47/2,""))</f>
        <v>6465.3976810877939</v>
      </c>
      <c r="C49" s="91">
        <f>IF(B48=2,B43*2/3,IF(B48=3,B43/2,""))</f>
        <v>1.4</v>
      </c>
      <c r="D49" s="85">
        <f>IF(D48=2,D47*2/3,IF(D48=3,D47/2,""))</f>
        <v>2591.8139392115795</v>
      </c>
      <c r="E49" s="91">
        <f>IF(D48=2,D43*2/3,IF(D48=3,D43/2,""))</f>
        <v>1</v>
      </c>
      <c r="F49" s="99" t="s">
        <v>98</v>
      </c>
    </row>
    <row r="50" spans="1:6" ht="13.7" customHeight="1" x14ac:dyDescent="0.2">
      <c r="A50" s="84" t="s">
        <v>99</v>
      </c>
      <c r="B50" s="85">
        <f>IF(B48=2,B47/3,IF(B48=3,B47/4,""))</f>
        <v>3232.6988405438969</v>
      </c>
      <c r="C50" s="91">
        <f>IF(B48=2,B43/3,IF(B48=3,B43/4,""))</f>
        <v>0.7</v>
      </c>
      <c r="D50" s="85">
        <f>IF(D48=2,D47/3,IF(D48=3,D47/4,""))</f>
        <v>1295.9069696057898</v>
      </c>
      <c r="E50" s="91">
        <f>IF(D48=2,D43/3,IF(D48=3,D43/4,""))</f>
        <v>0.5</v>
      </c>
      <c r="F50" s="99" t="s">
        <v>98</v>
      </c>
    </row>
    <row r="51" spans="1:6" ht="13.7" customHeight="1" x14ac:dyDescent="0.2">
      <c r="A51" s="84" t="s">
        <v>100</v>
      </c>
      <c r="B51" s="163">
        <f>IF(B48=2,0.05*B43*B45*10000,IF(B48=3,0.025*B43*B45*10000,""))</f>
        <v>1470</v>
      </c>
      <c r="C51" s="171"/>
      <c r="D51" s="163">
        <f>IF(D48=2,0.05*D43*D45*10000,IF(D48=3,0.025*D43*D45*10000,""))</f>
        <v>1650.0000000000005</v>
      </c>
      <c r="E51" s="171"/>
      <c r="F51" s="99" t="s">
        <v>101</v>
      </c>
    </row>
    <row r="52" spans="1:6" ht="13.7" customHeight="1" x14ac:dyDescent="0.2">
      <c r="A52" s="82" t="s">
        <v>83</v>
      </c>
      <c r="B52" s="87">
        <v>20</v>
      </c>
      <c r="C52" s="87">
        <v>10</v>
      </c>
      <c r="D52" s="87">
        <v>20</v>
      </c>
      <c r="E52" s="87">
        <v>10</v>
      </c>
      <c r="F52" s="98" t="s">
        <v>102</v>
      </c>
    </row>
    <row r="53" spans="1:6" ht="13.7" customHeight="1" x14ac:dyDescent="0.2">
      <c r="A53" s="82" t="s">
        <v>84</v>
      </c>
      <c r="B53" s="174">
        <v>30</v>
      </c>
      <c r="C53" s="175"/>
      <c r="D53" s="174">
        <v>30</v>
      </c>
      <c r="E53" s="175"/>
      <c r="F53" s="98" t="s">
        <v>102</v>
      </c>
    </row>
    <row r="54" spans="1:6" ht="13.7" customHeight="1" x14ac:dyDescent="0.2">
      <c r="A54" s="92" t="s">
        <v>85</v>
      </c>
      <c r="B54" s="176" t="str">
        <f>IF(B36=1,"","hu = "&amp;B45&amp;" &gt;= "&amp;ROUNDUP((B52+B53+B55)/100,2))</f>
        <v>hu = 2,1 &gt;= 0,98</v>
      </c>
      <c r="C54" s="189"/>
      <c r="D54" s="176" t="str">
        <f>IF(D36=1,"","hu = "&amp;D45&amp;" &gt;= "&amp;ROUNDUP((D52+D53+D55)/100,2))</f>
        <v>hu = 2,2 &gt;= 0,5</v>
      </c>
      <c r="E54" s="189"/>
      <c r="F54" s="100" t="s">
        <v>91</v>
      </c>
    </row>
    <row r="55" spans="1:6" ht="13.7" customHeight="1" x14ac:dyDescent="0.2">
      <c r="A55" s="84" t="s">
        <v>86</v>
      </c>
      <c r="B55" s="181">
        <f>IF(OR(B48=3,B48=2),IF(B14&lt;=3,100*B25/2,IF(B14&gt;3,200*B25/3,IF(B19=1,""))),"")</f>
        <v>47.5</v>
      </c>
      <c r="C55" s="180"/>
      <c r="D55" s="181">
        <f>IF(OR(D48=3,D48=2),IF(D14&lt;=3,100*D25/2,IF(D14&gt;3,200*D25/3,IF(D19=1,""))),"")</f>
        <v>0</v>
      </c>
      <c r="E55" s="180"/>
      <c r="F55" s="99" t="s">
        <v>102</v>
      </c>
    </row>
    <row r="56" spans="1:6" ht="13.7" customHeight="1" x14ac:dyDescent="0.2">
      <c r="A56" s="84" t="s">
        <v>87</v>
      </c>
      <c r="B56" s="183">
        <f>IF(B51="","",ROUNDUP(B51/B52/C52,0))</f>
        <v>8</v>
      </c>
      <c r="C56" s="182"/>
      <c r="D56" s="183">
        <f>IF(D51="","",ROUNDUP(D51/D52/E52,0))</f>
        <v>9</v>
      </c>
      <c r="E56" s="182"/>
      <c r="F56" s="99" t="s">
        <v>96</v>
      </c>
    </row>
    <row r="57" spans="1:6" ht="13.7" customHeight="1" x14ac:dyDescent="0.2">
      <c r="A57" s="94" t="s">
        <v>88</v>
      </c>
      <c r="B57" s="184" t="str">
        <f>IF(AND(B17&gt;=1536,B47&gt;=B17),"Va = OK !","Va &lt; Vc ou &lt; Vn")</f>
        <v>Va &lt; Vc ou &lt; Vn</v>
      </c>
      <c r="C57" s="185"/>
      <c r="D57" s="184" t="str">
        <f>IF(AND(D17&gt;=1536,D47&gt;=D17),"Va = OK !","Va &lt; Vc ou &lt; Vn")</f>
        <v>Va &lt; Vc ou &lt; Vn</v>
      </c>
      <c r="E57" s="185"/>
      <c r="F57" s="95"/>
    </row>
    <row r="58" spans="1:6" ht="13.7" customHeight="1" x14ac:dyDescent="0.2">
      <c r="A58" s="155" t="s">
        <v>103</v>
      </c>
      <c r="B58" s="156"/>
      <c r="C58" s="156"/>
      <c r="D58" s="156"/>
      <c r="E58" s="156"/>
      <c r="F58" s="157"/>
    </row>
    <row r="59" spans="1:6" ht="13.7" customHeight="1" x14ac:dyDescent="0.2">
      <c r="A59" s="101" t="s">
        <v>104</v>
      </c>
      <c r="B59" s="187">
        <f>B10*B11</f>
        <v>100</v>
      </c>
      <c r="C59" s="188"/>
      <c r="D59" s="187">
        <f>D10*D11</f>
        <v>0</v>
      </c>
      <c r="E59" s="188"/>
      <c r="F59" s="102" t="s">
        <v>105</v>
      </c>
    </row>
    <row r="60" spans="1:6" ht="13.7" customHeight="1" x14ac:dyDescent="0.2">
      <c r="A60" s="103" t="s">
        <v>106</v>
      </c>
      <c r="B60" s="160">
        <v>90</v>
      </c>
      <c r="C60" s="161"/>
      <c r="D60" s="160">
        <v>50</v>
      </c>
      <c r="E60" s="161"/>
      <c r="F60" s="104" t="s">
        <v>107</v>
      </c>
    </row>
    <row r="61" spans="1:6" ht="13.7" customHeight="1" x14ac:dyDescent="0.2">
      <c r="A61" s="105" t="s">
        <v>108</v>
      </c>
      <c r="B61" s="163">
        <f>B59/B60</f>
        <v>1.1111111111111112</v>
      </c>
      <c r="C61" s="164"/>
      <c r="D61" s="163">
        <f>D59/D60</f>
        <v>0</v>
      </c>
      <c r="E61" s="164"/>
      <c r="F61" s="106" t="s">
        <v>109</v>
      </c>
    </row>
    <row r="62" spans="1:6" ht="13.7" customHeight="1" x14ac:dyDescent="0.2">
      <c r="A62" s="103" t="s">
        <v>110</v>
      </c>
      <c r="B62" s="160">
        <v>1.5</v>
      </c>
      <c r="C62" s="164"/>
      <c r="D62" s="160">
        <v>1.2</v>
      </c>
      <c r="E62" s="164"/>
      <c r="F62" s="104" t="s">
        <v>91</v>
      </c>
    </row>
    <row r="63" spans="1:6" ht="13.7" customHeight="1" x14ac:dyDescent="0.2">
      <c r="A63" s="105" t="s">
        <v>111</v>
      </c>
      <c r="B63" s="163">
        <f>(B61-PI()*POWER(B62,2))/PI()/B62</f>
        <v>-1.2642148991231179</v>
      </c>
      <c r="C63" s="164"/>
      <c r="D63" s="163">
        <f>(D61-PI()*POWER(D62,2))/PI()/D62</f>
        <v>-1.2</v>
      </c>
      <c r="E63" s="164"/>
      <c r="F63" s="106" t="s">
        <v>91</v>
      </c>
    </row>
    <row r="64" spans="1:6" ht="13.7" customHeight="1" x14ac:dyDescent="0.2">
      <c r="A64" s="105" t="s">
        <v>112</v>
      </c>
      <c r="B64" s="163">
        <f>B61/PI()/B62</f>
        <v>0.23578510087688198</v>
      </c>
      <c r="C64" s="164"/>
      <c r="D64" s="163">
        <f>D61/PI()/D62</f>
        <v>0</v>
      </c>
      <c r="E64" s="164"/>
      <c r="F64" s="106" t="s">
        <v>91</v>
      </c>
    </row>
    <row r="65" spans="1:6" ht="13.7" customHeight="1" x14ac:dyDescent="0.2">
      <c r="A65" s="107" t="s">
        <v>113</v>
      </c>
      <c r="B65" s="201">
        <v>25</v>
      </c>
      <c r="C65" s="202"/>
      <c r="D65" s="201">
        <v>2</v>
      </c>
      <c r="E65" s="202"/>
      <c r="F65" s="108" t="s">
        <v>91</v>
      </c>
    </row>
    <row r="66" spans="1:6" ht="13.7" customHeight="1" x14ac:dyDescent="0.2">
      <c r="A66" s="190" t="s">
        <v>114</v>
      </c>
      <c r="B66" s="191"/>
      <c r="C66" s="191"/>
      <c r="D66" s="191"/>
      <c r="E66" s="191"/>
      <c r="F66" s="192"/>
    </row>
    <row r="67" spans="1:6" ht="13.7" customHeight="1" x14ac:dyDescent="0.2">
      <c r="A67" s="193" t="s">
        <v>115</v>
      </c>
      <c r="B67" s="133"/>
      <c r="C67" s="133"/>
      <c r="D67" s="133"/>
      <c r="E67" s="133"/>
      <c r="F67" s="194"/>
    </row>
    <row r="68" spans="1:6" ht="13.7" customHeight="1" x14ac:dyDescent="0.2">
      <c r="A68" s="195" t="s">
        <v>116</v>
      </c>
      <c r="B68" s="196"/>
      <c r="C68" s="196"/>
      <c r="D68" s="196"/>
      <c r="E68" s="196"/>
      <c r="F68" s="197"/>
    </row>
    <row r="69" spans="1:6" ht="14.1" customHeight="1" x14ac:dyDescent="0.2">
      <c r="A69" s="198" t="s">
        <v>117</v>
      </c>
      <c r="B69" s="199"/>
      <c r="C69" s="199"/>
      <c r="D69" s="199"/>
      <c r="E69" s="199"/>
      <c r="F69" s="200"/>
    </row>
  </sheetData>
  <mergeCells count="98">
    <mergeCell ref="A66:F66"/>
    <mergeCell ref="A67:F67"/>
    <mergeCell ref="A68:F68"/>
    <mergeCell ref="A69:F69"/>
    <mergeCell ref="B63:C63"/>
    <mergeCell ref="D63:E63"/>
    <mergeCell ref="B64:C64"/>
    <mergeCell ref="D64:E64"/>
    <mergeCell ref="B65:C65"/>
    <mergeCell ref="D65:E65"/>
    <mergeCell ref="B60:C60"/>
    <mergeCell ref="D60:E60"/>
    <mergeCell ref="B61:C61"/>
    <mergeCell ref="D61:E61"/>
    <mergeCell ref="B62:C62"/>
    <mergeCell ref="D62:E62"/>
    <mergeCell ref="B57:C57"/>
    <mergeCell ref="D57:E57"/>
    <mergeCell ref="A58:F58"/>
    <mergeCell ref="B59:C59"/>
    <mergeCell ref="D59:E59"/>
    <mergeCell ref="B54:C54"/>
    <mergeCell ref="D54:E54"/>
    <mergeCell ref="B55:C55"/>
    <mergeCell ref="D55:E55"/>
    <mergeCell ref="B56:C56"/>
    <mergeCell ref="D56:E56"/>
    <mergeCell ref="B48:C48"/>
    <mergeCell ref="D48:E48"/>
    <mergeCell ref="B51:C51"/>
    <mergeCell ref="D51:E51"/>
    <mergeCell ref="B53:C53"/>
    <mergeCell ref="D53:E53"/>
    <mergeCell ref="B45:C45"/>
    <mergeCell ref="D45:E45"/>
    <mergeCell ref="B46:C46"/>
    <mergeCell ref="D46:E46"/>
    <mergeCell ref="B47:C47"/>
    <mergeCell ref="D47:E47"/>
    <mergeCell ref="A41:F41"/>
    <mergeCell ref="B42:C42"/>
    <mergeCell ref="D42:E42"/>
    <mergeCell ref="B43:C43"/>
    <mergeCell ref="D43:E43"/>
    <mergeCell ref="B38:C38"/>
    <mergeCell ref="D38:E38"/>
    <mergeCell ref="B39:C39"/>
    <mergeCell ref="D39:E39"/>
    <mergeCell ref="B40:C40"/>
    <mergeCell ref="D40:E40"/>
    <mergeCell ref="B34:C34"/>
    <mergeCell ref="D34:E34"/>
    <mergeCell ref="B36:C36"/>
    <mergeCell ref="D36:E36"/>
    <mergeCell ref="B37:C37"/>
    <mergeCell ref="D37:E37"/>
    <mergeCell ref="B29:C29"/>
    <mergeCell ref="D29:E29"/>
    <mergeCell ref="B30:C30"/>
    <mergeCell ref="D30:E30"/>
    <mergeCell ref="B31:C31"/>
    <mergeCell ref="D31:E31"/>
    <mergeCell ref="B26:C26"/>
    <mergeCell ref="D26:E26"/>
    <mergeCell ref="B27:C27"/>
    <mergeCell ref="D27:E27"/>
    <mergeCell ref="B28:C28"/>
    <mergeCell ref="D28:E28"/>
    <mergeCell ref="B21:C21"/>
    <mergeCell ref="D21:E21"/>
    <mergeCell ref="B23:C23"/>
    <mergeCell ref="D23:E23"/>
    <mergeCell ref="B25:C25"/>
    <mergeCell ref="D25:E25"/>
    <mergeCell ref="B18:C18"/>
    <mergeCell ref="D18:E18"/>
    <mergeCell ref="B19:C19"/>
    <mergeCell ref="D19:E19"/>
    <mergeCell ref="B20:C20"/>
    <mergeCell ref="D20:E20"/>
    <mergeCell ref="B15:C15"/>
    <mergeCell ref="D15:E15"/>
    <mergeCell ref="B16:C16"/>
    <mergeCell ref="D16:E16"/>
    <mergeCell ref="B17:C17"/>
    <mergeCell ref="D17:E17"/>
    <mergeCell ref="B12:C12"/>
    <mergeCell ref="D12:E12"/>
    <mergeCell ref="B13:C13"/>
    <mergeCell ref="D13:E13"/>
    <mergeCell ref="B14:C14"/>
    <mergeCell ref="D14:E14"/>
    <mergeCell ref="A8:F8"/>
    <mergeCell ref="A9:F9"/>
    <mergeCell ref="B10:C10"/>
    <mergeCell ref="D10:E10"/>
    <mergeCell ref="B11:C11"/>
    <mergeCell ref="D11:E11"/>
  </mergeCells>
  <pageMargins left="0.78740200000000005" right="0.78740200000000005" top="0.98425200000000002" bottom="0.98425200000000002" header="0.49212600000000001" footer="0.49212600000000001"/>
  <pageSetup orientation="landscape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"/>
  <sheetViews>
    <sheetView showGridLines="0" workbookViewId="0"/>
  </sheetViews>
  <sheetFormatPr defaultColWidth="8.85546875" defaultRowHeight="12.75" customHeight="1" x14ac:dyDescent="0.2"/>
  <cols>
    <col min="1" max="6" width="8.85546875" style="109" customWidth="1"/>
    <col min="7" max="16384" width="8.85546875" style="109"/>
  </cols>
  <sheetData>
    <row r="1" spans="1:5" ht="13.7" customHeight="1" x14ac:dyDescent="0.2">
      <c r="A1" s="6"/>
      <c r="B1" s="6"/>
      <c r="C1" s="6"/>
      <c r="D1" s="6"/>
      <c r="E1" s="6"/>
    </row>
    <row r="2" spans="1:5" ht="13.7" customHeight="1" x14ac:dyDescent="0.2">
      <c r="A2" s="6"/>
      <c r="B2" s="6"/>
      <c r="C2" s="6"/>
      <c r="D2" s="6"/>
      <c r="E2" s="6"/>
    </row>
    <row r="3" spans="1:5" ht="13.7" customHeight="1" x14ac:dyDescent="0.2">
      <c r="A3" s="6"/>
      <c r="B3" s="6"/>
      <c r="C3" s="6"/>
      <c r="D3" s="6"/>
      <c r="E3" s="6"/>
    </row>
    <row r="4" spans="1:5" ht="13.7" customHeight="1" x14ac:dyDescent="0.2">
      <c r="A4" s="6"/>
      <c r="B4" s="6"/>
      <c r="C4" s="6"/>
      <c r="D4" s="6"/>
      <c r="E4" s="6"/>
    </row>
    <row r="5" spans="1:5" ht="13.7" customHeight="1" x14ac:dyDescent="0.2">
      <c r="A5" s="6"/>
      <c r="B5" s="6"/>
      <c r="C5" s="6"/>
      <c r="D5" s="6"/>
      <c r="E5" s="6"/>
    </row>
    <row r="6" spans="1:5" ht="13.7" customHeight="1" x14ac:dyDescent="0.2">
      <c r="A6" s="6"/>
      <c r="B6" s="6"/>
      <c r="C6" s="6"/>
      <c r="D6" s="6"/>
      <c r="E6" s="6"/>
    </row>
    <row r="7" spans="1:5" ht="13.7" customHeight="1" x14ac:dyDescent="0.2">
      <c r="A7" s="6"/>
      <c r="B7" s="6"/>
      <c r="C7" s="6"/>
      <c r="D7" s="6"/>
      <c r="E7" s="6"/>
    </row>
    <row r="8" spans="1:5" ht="13.7" customHeight="1" x14ac:dyDescent="0.2">
      <c r="A8" s="6"/>
      <c r="B8" s="6"/>
      <c r="C8" s="6"/>
      <c r="D8" s="6"/>
      <c r="E8" s="6"/>
    </row>
    <row r="9" spans="1:5" ht="13.7" customHeight="1" x14ac:dyDescent="0.2">
      <c r="A9" s="6"/>
      <c r="B9" s="6"/>
      <c r="C9" s="6"/>
      <c r="D9" s="6"/>
      <c r="E9" s="6"/>
    </row>
    <row r="10" spans="1:5" ht="13.7" customHeight="1" x14ac:dyDescent="0.2">
      <c r="A10" s="6"/>
      <c r="B10" s="6"/>
      <c r="C10" s="6"/>
      <c r="D10" s="6"/>
      <c r="E10" s="6"/>
    </row>
  </sheetData>
  <pageMargins left="0.78740200000000005" right="0.78740200000000005" top="0.98425200000000002" bottom="0.98425200000000002" header="0.49212600000000001" footer="0.49212600000000001"/>
  <pageSetup orientation="landscape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Norman Dowell</cp:lastModifiedBy>
  <dcterms:modified xsi:type="dcterms:W3CDTF">2022-05-05T17:48:02Z</dcterms:modified>
</cp:coreProperties>
</file>